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2.21\"/>
    </mc:Choice>
  </mc:AlternateContent>
  <bookViews>
    <workbookView xWindow="0" yWindow="0" windowWidth="28800" windowHeight="12015"/>
  </bookViews>
  <sheets>
    <sheet name="2021" sheetId="22" r:id="rId1"/>
  </sheets>
  <definedNames>
    <definedName name="_xlnm.Print_Titles" localSheetId="0">'2021'!$3:$5</definedName>
    <definedName name="_xlnm.Print_Area" localSheetId="0">'2021'!$A$1:$N$113</definedName>
  </definedNames>
  <calcPr calcId="152511"/>
</workbook>
</file>

<file path=xl/calcChain.xml><?xml version="1.0" encoding="utf-8"?>
<calcChain xmlns="http://schemas.openxmlformats.org/spreadsheetml/2006/main">
  <c r="H77" i="22" l="1"/>
  <c r="H78" i="22"/>
  <c r="H79" i="22"/>
  <c r="H80" i="22"/>
  <c r="H76" i="22"/>
  <c r="H72" i="22"/>
  <c r="H73" i="22"/>
  <c r="H74" i="22"/>
  <c r="H71" i="22"/>
  <c r="H69" i="22"/>
  <c r="H52" i="22"/>
  <c r="H44" i="22"/>
  <c r="H41" i="22"/>
  <c r="H40" i="22"/>
  <c r="H42" i="22"/>
  <c r="H39" i="22"/>
  <c r="H38" i="22"/>
  <c r="H37" i="22"/>
  <c r="H36" i="22"/>
  <c r="H35" i="22"/>
  <c r="H34" i="22"/>
  <c r="H33" i="22"/>
  <c r="H32" i="22"/>
  <c r="H31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6" i="22"/>
  <c r="H15" i="22"/>
  <c r="H14" i="22"/>
  <c r="H12" i="22"/>
  <c r="H11" i="22"/>
  <c r="H10" i="22"/>
  <c r="H8" i="22"/>
  <c r="H7" i="22"/>
  <c r="L17" i="22"/>
  <c r="F52" i="22"/>
  <c r="M52" i="22" s="1"/>
  <c r="G17" i="22"/>
  <c r="G88" i="22"/>
  <c r="G87" i="22"/>
  <c r="E88" i="22"/>
  <c r="E87" i="22" s="1"/>
  <c r="G63" i="22"/>
  <c r="G61" i="22"/>
  <c r="E61" i="22"/>
  <c r="E63" i="22"/>
  <c r="G53" i="22"/>
  <c r="F53" i="22" s="1"/>
  <c r="E53" i="22"/>
  <c r="E30" i="22"/>
  <c r="H30" i="22" s="1"/>
  <c r="E17" i="22"/>
  <c r="H17" i="22" s="1"/>
  <c r="E13" i="22"/>
  <c r="H13" i="22" s="1"/>
  <c r="E9" i="22"/>
  <c r="H9" i="22" s="1"/>
  <c r="H43" i="22" l="1"/>
  <c r="G105" i="22"/>
  <c r="J52" i="22"/>
  <c r="K52" i="22"/>
  <c r="I52" i="22"/>
  <c r="E43" i="22"/>
  <c r="H120" i="22" s="1"/>
  <c r="D53" i="22" l="1"/>
  <c r="D49" i="22" l="1"/>
  <c r="D64" i="22" s="1"/>
  <c r="G49" i="22"/>
  <c r="L49" i="22"/>
  <c r="F50" i="22"/>
  <c r="H50" i="22"/>
  <c r="E51" i="22"/>
  <c r="F51" i="22"/>
  <c r="N51" i="22" s="1"/>
  <c r="H51" i="22"/>
  <c r="Q51" i="22"/>
  <c r="D20" i="22"/>
  <c r="D18" i="22"/>
  <c r="E49" i="22" l="1"/>
  <c r="E64" i="22" s="1"/>
  <c r="E62" i="22" s="1"/>
  <c r="E59" i="22" s="1"/>
  <c r="E66" i="22" s="1"/>
  <c r="H49" i="22"/>
  <c r="F49" i="22"/>
  <c r="M49" i="22" s="1"/>
  <c r="G64" i="22"/>
  <c r="N50" i="22"/>
  <c r="M50" i="22"/>
  <c r="M51" i="22"/>
  <c r="I51" i="22"/>
  <c r="I50" i="22"/>
  <c r="D17" i="22"/>
  <c r="G62" i="22" l="1"/>
  <c r="G59" i="22" s="1"/>
  <c r="G103" i="22" s="1"/>
  <c r="G106" i="22"/>
  <c r="G104" i="22" s="1"/>
  <c r="I49" i="22"/>
  <c r="N49" i="22"/>
  <c r="L88" i="22" l="1"/>
  <c r="L75" i="22"/>
  <c r="L68" i="22"/>
  <c r="L81" i="22" s="1"/>
  <c r="L63" i="22"/>
  <c r="L61" i="22"/>
  <c r="L53" i="22"/>
  <c r="L64" i="22" s="1"/>
  <c r="L30" i="22"/>
  <c r="L13" i="22"/>
  <c r="L9" i="22"/>
  <c r="L106" i="22" l="1"/>
  <c r="L43" i="22"/>
  <c r="L87" i="22"/>
  <c r="L91" i="22" s="1"/>
  <c r="P91" i="22" s="1"/>
  <c r="L62" i="22"/>
  <c r="L59" i="22" s="1"/>
  <c r="L83" i="22"/>
  <c r="L105" i="22"/>
  <c r="O17" i="22"/>
  <c r="O14" i="22"/>
  <c r="L66" i="22" l="1"/>
  <c r="L108" i="22" s="1"/>
  <c r="L97" i="22"/>
  <c r="L99" i="22" s="1"/>
  <c r="L104" i="22"/>
  <c r="L103" i="22"/>
  <c r="L95" i="22"/>
  <c r="L93" i="22"/>
  <c r="L110" i="22" l="1"/>
  <c r="F101" i="22"/>
  <c r="N101" i="22" s="1"/>
  <c r="D88" i="22"/>
  <c r="D87" i="22" s="1"/>
  <c r="H85" i="22"/>
  <c r="H88" i="22" s="1"/>
  <c r="F85" i="22"/>
  <c r="F80" i="22"/>
  <c r="F79" i="22"/>
  <c r="F78" i="22"/>
  <c r="F77" i="22"/>
  <c r="F76" i="22"/>
  <c r="G75" i="22"/>
  <c r="F75" i="22" s="1"/>
  <c r="D75" i="22"/>
  <c r="F74" i="22"/>
  <c r="F73" i="22"/>
  <c r="F72" i="22"/>
  <c r="F71" i="22"/>
  <c r="A72" i="22"/>
  <c r="A73" i="22" s="1"/>
  <c r="A74" i="22" s="1"/>
  <c r="A75" i="22" s="1"/>
  <c r="F70" i="22"/>
  <c r="N70" i="22" s="1"/>
  <c r="F69" i="22"/>
  <c r="M69" i="22" s="1"/>
  <c r="H68" i="22"/>
  <c r="G68" i="22"/>
  <c r="D68" i="22"/>
  <c r="D81" i="22" s="1"/>
  <c r="D63" i="22"/>
  <c r="F61" i="22"/>
  <c r="D61" i="22"/>
  <c r="H57" i="22"/>
  <c r="H56" i="22"/>
  <c r="F56" i="22"/>
  <c r="M56" i="22" s="1"/>
  <c r="H55" i="22"/>
  <c r="F55" i="22"/>
  <c r="H54" i="22"/>
  <c r="F54" i="22"/>
  <c r="M54" i="22" s="1"/>
  <c r="P53" i="22"/>
  <c r="H48" i="22"/>
  <c r="F48" i="22"/>
  <c r="H47" i="22"/>
  <c r="F47" i="22"/>
  <c r="H46" i="22"/>
  <c r="H61" i="22" s="1"/>
  <c r="F46" i="22"/>
  <c r="H45" i="22"/>
  <c r="F45" i="22"/>
  <c r="F44" i="22"/>
  <c r="A45" i="22"/>
  <c r="A46" i="22" s="1"/>
  <c r="A47" i="22" s="1"/>
  <c r="A48" i="22" s="1"/>
  <c r="F42" i="22"/>
  <c r="F41" i="22"/>
  <c r="K41" i="22" s="1"/>
  <c r="F40" i="22"/>
  <c r="F39" i="22"/>
  <c r="K39" i="22" s="1"/>
  <c r="F38" i="22"/>
  <c r="M38" i="22" s="1"/>
  <c r="F37" i="22"/>
  <c r="M37" i="22" s="1"/>
  <c r="F36" i="22"/>
  <c r="A36" i="22"/>
  <c r="A37" i="22" s="1"/>
  <c r="A38" i="22" s="1"/>
  <c r="A39" i="22" s="1"/>
  <c r="A40" i="22" s="1"/>
  <c r="A41" i="22" s="1"/>
  <c r="A42" i="22" s="1"/>
  <c r="F35" i="22"/>
  <c r="F34" i="22"/>
  <c r="F33" i="22"/>
  <c r="F32" i="22"/>
  <c r="K32" i="22" s="1"/>
  <c r="F31" i="22"/>
  <c r="N31" i="22" s="1"/>
  <c r="O31" i="22" s="1"/>
  <c r="G30" i="22"/>
  <c r="F30" i="22" s="1"/>
  <c r="D30" i="22"/>
  <c r="F29" i="22"/>
  <c r="N29" i="22" s="1"/>
  <c r="F28" i="22"/>
  <c r="F27" i="22"/>
  <c r="F26" i="22"/>
  <c r="F25" i="22"/>
  <c r="F24" i="22"/>
  <c r="K24" i="22" s="1"/>
  <c r="F23" i="22"/>
  <c r="A24" i="22"/>
  <c r="A25" i="22" s="1"/>
  <c r="A26" i="22" s="1"/>
  <c r="A27" i="22" s="1"/>
  <c r="A28" i="22" s="1"/>
  <c r="A29" i="22" s="1"/>
  <c r="A30" i="22" s="1"/>
  <c r="F22" i="22"/>
  <c r="F21" i="22"/>
  <c r="K21" i="22" s="1"/>
  <c r="F20" i="22"/>
  <c r="N20" i="22" s="1"/>
  <c r="O20" i="22" s="1"/>
  <c r="F19" i="22"/>
  <c r="F18" i="22"/>
  <c r="F17" i="22"/>
  <c r="F16" i="22"/>
  <c r="F15" i="22"/>
  <c r="F14" i="22"/>
  <c r="G13" i="22"/>
  <c r="F13" i="22" s="1"/>
  <c r="D13" i="22"/>
  <c r="F12" i="22"/>
  <c r="F11" i="22"/>
  <c r="F10" i="22"/>
  <c r="G9" i="22"/>
  <c r="D9" i="22"/>
  <c r="Q8" i="22"/>
  <c r="R8" i="22" s="1"/>
  <c r="F8" i="22"/>
  <c r="N8" i="22" s="1"/>
  <c r="A8" i="22"/>
  <c r="R7" i="22"/>
  <c r="Q7" i="22"/>
  <c r="F7" i="22"/>
  <c r="C5" i="22"/>
  <c r="D5" i="22" s="1"/>
  <c r="E5" i="22" s="1"/>
  <c r="G5" i="22" s="1"/>
  <c r="D105" i="22" l="1"/>
  <c r="I71" i="22"/>
  <c r="H63" i="22"/>
  <c r="H105" i="22" s="1"/>
  <c r="G43" i="22"/>
  <c r="F43" i="22" s="1"/>
  <c r="I7" i="22"/>
  <c r="K7" i="22"/>
  <c r="H5" i="22"/>
  <c r="I5" i="22" s="1"/>
  <c r="J5" i="22" s="1"/>
  <c r="L5" i="22" s="1"/>
  <c r="M5" i="22" s="1"/>
  <c r="N5" i="22" s="1"/>
  <c r="J85" i="22"/>
  <c r="F9" i="22"/>
  <c r="J76" i="22"/>
  <c r="D43" i="22"/>
  <c r="I35" i="22"/>
  <c r="I70" i="22"/>
  <c r="M70" i="22"/>
  <c r="K72" i="22"/>
  <c r="I78" i="22"/>
  <c r="I80" i="22"/>
  <c r="N71" i="22"/>
  <c r="K19" i="22"/>
  <c r="J21" i="22"/>
  <c r="J41" i="22"/>
  <c r="N44" i="22"/>
  <c r="J7" i="22"/>
  <c r="M20" i="22"/>
  <c r="Q22" i="22"/>
  <c r="J29" i="22"/>
  <c r="K76" i="22"/>
  <c r="I12" i="22"/>
  <c r="I20" i="22"/>
  <c r="N69" i="22"/>
  <c r="I23" i="22"/>
  <c r="I26" i="22"/>
  <c r="K31" i="22"/>
  <c r="K44" i="22"/>
  <c r="M71" i="22"/>
  <c r="K35" i="22"/>
  <c r="I46" i="22"/>
  <c r="M101" i="22"/>
  <c r="K12" i="22"/>
  <c r="N35" i="22"/>
  <c r="J38" i="22"/>
  <c r="M47" i="22"/>
  <c r="I27" i="22"/>
  <c r="I54" i="22"/>
  <c r="I45" i="22"/>
  <c r="N54" i="22"/>
  <c r="M12" i="22"/>
  <c r="N22" i="22"/>
  <c r="J25" i="22"/>
  <c r="J33" i="22"/>
  <c r="K55" i="22"/>
  <c r="N24" i="22"/>
  <c r="I34" i="22"/>
  <c r="N47" i="22"/>
  <c r="I11" i="22"/>
  <c r="I30" i="22"/>
  <c r="J54" i="22"/>
  <c r="I55" i="22"/>
  <c r="N61" i="22"/>
  <c r="P14" i="22"/>
  <c r="K20" i="22"/>
  <c r="K23" i="22"/>
  <c r="I24" i="22"/>
  <c r="J27" i="22"/>
  <c r="J31" i="22"/>
  <c r="I32" i="22"/>
  <c r="N36" i="22"/>
  <c r="O36" i="22" s="1"/>
  <c r="K38" i="22"/>
  <c r="J39" i="22"/>
  <c r="I47" i="22"/>
  <c r="J55" i="22"/>
  <c r="E68" i="22"/>
  <c r="E81" i="22" s="1"/>
  <c r="H122" i="22" s="1"/>
  <c r="J78" i="22"/>
  <c r="I79" i="22"/>
  <c r="M36" i="22"/>
  <c r="J42" i="22"/>
  <c r="N45" i="22"/>
  <c r="K85" i="22"/>
  <c r="J18" i="22"/>
  <c r="P17" i="22"/>
  <c r="J22" i="22"/>
  <c r="J24" i="22"/>
  <c r="K27" i="22"/>
  <c r="I29" i="22"/>
  <c r="J32" i="22"/>
  <c r="I37" i="22"/>
  <c r="J47" i="22"/>
  <c r="M78" i="22"/>
  <c r="M32" i="22"/>
  <c r="K28" i="22"/>
  <c r="M24" i="22"/>
  <c r="D95" i="22"/>
  <c r="N32" i="22"/>
  <c r="O32" i="22" s="1"/>
  <c r="H53" i="22"/>
  <c r="H64" i="22" s="1"/>
  <c r="I16" i="22"/>
  <c r="J19" i="22"/>
  <c r="K34" i="22"/>
  <c r="M45" i="22"/>
  <c r="K48" i="22"/>
  <c r="K73" i="22"/>
  <c r="M76" i="22"/>
  <c r="I10" i="22"/>
  <c r="J10" i="22"/>
  <c r="J13" i="22"/>
  <c r="I13" i="22"/>
  <c r="N13" i="22"/>
  <c r="M13" i="22"/>
  <c r="K13" i="22"/>
  <c r="I36" i="22"/>
  <c r="J36" i="22"/>
  <c r="J15" i="22"/>
  <c r="I15" i="22"/>
  <c r="N30" i="22"/>
  <c r="M30" i="22"/>
  <c r="N75" i="22"/>
  <c r="M75" i="22"/>
  <c r="J40" i="22"/>
  <c r="M17" i="22"/>
  <c r="N17" i="22"/>
  <c r="I14" i="22"/>
  <c r="J14" i="22"/>
  <c r="P43" i="22"/>
  <c r="Q41" i="22"/>
  <c r="N28" i="22"/>
  <c r="K40" i="22"/>
  <c r="M11" i="22"/>
  <c r="M16" i="22"/>
  <c r="M7" i="22"/>
  <c r="K8" i="22"/>
  <c r="N11" i="22"/>
  <c r="N27" i="22"/>
  <c r="O27" i="22" s="1"/>
  <c r="K29" i="22"/>
  <c r="I33" i="22"/>
  <c r="N7" i="22"/>
  <c r="M8" i="22"/>
  <c r="M10" i="22"/>
  <c r="J12" i="22"/>
  <c r="M14" i="22"/>
  <c r="M19" i="22"/>
  <c r="Q20" i="22"/>
  <c r="I28" i="22"/>
  <c r="I41" i="22"/>
  <c r="M41" i="22"/>
  <c r="I56" i="22"/>
  <c r="J56" i="22"/>
  <c r="K56" i="22"/>
  <c r="I74" i="22"/>
  <c r="K74" i="22"/>
  <c r="M74" i="22"/>
  <c r="J11" i="22"/>
  <c r="J16" i="22"/>
  <c r="J20" i="22"/>
  <c r="I22" i="22"/>
  <c r="M22" i="22"/>
  <c r="M25" i="22"/>
  <c r="K26" i="22"/>
  <c r="M33" i="22"/>
  <c r="N33" i="22"/>
  <c r="J34" i="22"/>
  <c r="I38" i="22"/>
  <c r="I42" i="22"/>
  <c r="N46" i="22"/>
  <c r="I48" i="22"/>
  <c r="J71" i="22"/>
  <c r="H81" i="22"/>
  <c r="J74" i="22"/>
  <c r="K11" i="22"/>
  <c r="M28" i="22"/>
  <c r="N18" i="22"/>
  <c r="M34" i="22"/>
  <c r="I39" i="22"/>
  <c r="N40" i="22"/>
  <c r="M40" i="22"/>
  <c r="K42" i="22"/>
  <c r="J44" i="22"/>
  <c r="K47" i="22"/>
  <c r="M48" i="22"/>
  <c r="F63" i="22"/>
  <c r="M77" i="22"/>
  <c r="I77" i="22"/>
  <c r="I21" i="22"/>
  <c r="N16" i="22"/>
  <c r="K36" i="22"/>
  <c r="F57" i="22"/>
  <c r="I61" i="22"/>
  <c r="M61" i="22"/>
  <c r="K16" i="22"/>
  <c r="M26" i="22"/>
  <c r="K10" i="22"/>
  <c r="K14" i="22"/>
  <c r="I17" i="22"/>
  <c r="I25" i="22"/>
  <c r="N34" i="22"/>
  <c r="M15" i="22"/>
  <c r="K18" i="22"/>
  <c r="M18" i="22"/>
  <c r="K15" i="22"/>
  <c r="M27" i="22"/>
  <c r="M42" i="22"/>
  <c r="J48" i="22"/>
  <c r="J23" i="22"/>
  <c r="M23" i="22"/>
  <c r="M29" i="22"/>
  <c r="I69" i="22"/>
  <c r="K69" i="22"/>
  <c r="D83" i="22"/>
  <c r="D91" i="22"/>
  <c r="D93" i="22" s="1"/>
  <c r="I18" i="22"/>
  <c r="N19" i="22"/>
  <c r="M21" i="22"/>
  <c r="N21" i="22"/>
  <c r="K22" i="22"/>
  <c r="O23" i="22"/>
  <c r="K25" i="22"/>
  <c r="J26" i="22"/>
  <c r="J28" i="22"/>
  <c r="M31" i="22"/>
  <c r="K33" i="22"/>
  <c r="J35" i="22"/>
  <c r="M35" i="22"/>
  <c r="N39" i="22"/>
  <c r="M39" i="22"/>
  <c r="I40" i="22"/>
  <c r="I44" i="22"/>
  <c r="M44" i="22"/>
  <c r="M46" i="22"/>
  <c r="J69" i="22"/>
  <c r="M72" i="22"/>
  <c r="I72" i="22"/>
  <c r="J72" i="22"/>
  <c r="N77" i="22"/>
  <c r="H75" i="22"/>
  <c r="J75" i="22" s="1"/>
  <c r="I76" i="22"/>
  <c r="N79" i="22"/>
  <c r="J79" i="22"/>
  <c r="K79" i="22"/>
  <c r="M79" i="22"/>
  <c r="K54" i="22"/>
  <c r="G81" i="22"/>
  <c r="G91" i="22" s="1"/>
  <c r="G93" i="22" s="1"/>
  <c r="F68" i="22"/>
  <c r="E75" i="22"/>
  <c r="K75" i="22" s="1"/>
  <c r="M55" i="22"/>
  <c r="K71" i="22"/>
  <c r="F88" i="22"/>
  <c r="E105" i="22"/>
  <c r="M73" i="22"/>
  <c r="I85" i="22"/>
  <c r="M85" i="22"/>
  <c r="N80" i="22"/>
  <c r="J80" i="22"/>
  <c r="K80" i="22"/>
  <c r="M80" i="22"/>
  <c r="K101" i="22"/>
  <c r="H101" i="22"/>
  <c r="J101" i="22" s="1"/>
  <c r="K78" i="22"/>
  <c r="N78" i="22"/>
  <c r="H62" i="22" l="1"/>
  <c r="H59" i="22" s="1"/>
  <c r="H66" i="22" s="1"/>
  <c r="G66" i="22"/>
  <c r="N9" i="22"/>
  <c r="I9" i="22"/>
  <c r="M9" i="22"/>
  <c r="G95" i="22"/>
  <c r="G108" i="22" s="1"/>
  <c r="I19" i="22"/>
  <c r="J30" i="22"/>
  <c r="K30" i="22"/>
  <c r="I31" i="22"/>
  <c r="K17" i="22"/>
  <c r="I101" i="22"/>
  <c r="D97" i="22"/>
  <c r="D99" i="22" s="1"/>
  <c r="K9" i="22"/>
  <c r="H83" i="22"/>
  <c r="H97" i="22" s="1"/>
  <c r="H99" i="22" s="1"/>
  <c r="I88" i="22"/>
  <c r="K88" i="22"/>
  <c r="M88" i="22"/>
  <c r="J88" i="22"/>
  <c r="D106" i="22"/>
  <c r="D104" i="22" s="1"/>
  <c r="D62" i="22"/>
  <c r="D59" i="22" s="1"/>
  <c r="J57" i="22"/>
  <c r="I57" i="22"/>
  <c r="K57" i="22"/>
  <c r="M57" i="22"/>
  <c r="J17" i="22"/>
  <c r="J9" i="22"/>
  <c r="I75" i="22"/>
  <c r="P66" i="22"/>
  <c r="K53" i="22"/>
  <c r="N53" i="22"/>
  <c r="J53" i="22"/>
  <c r="M53" i="22"/>
  <c r="I53" i="22"/>
  <c r="K43" i="22"/>
  <c r="J63" i="22"/>
  <c r="I63" i="22"/>
  <c r="K63" i="22"/>
  <c r="M63" i="22"/>
  <c r="N63" i="22"/>
  <c r="M43" i="22"/>
  <c r="P41" i="22"/>
  <c r="R41" i="22" s="1"/>
  <c r="N43" i="22"/>
  <c r="P108" i="22"/>
  <c r="E83" i="22"/>
  <c r="F105" i="22"/>
  <c r="I8" i="22"/>
  <c r="J8" i="22"/>
  <c r="I43" i="22"/>
  <c r="H87" i="22"/>
  <c r="H91" i="22" s="1"/>
  <c r="M68" i="22"/>
  <c r="J68" i="22"/>
  <c r="N68" i="22"/>
  <c r="K68" i="22"/>
  <c r="I68" i="22"/>
  <c r="F81" i="22"/>
  <c r="G83" i="22"/>
  <c r="G97" i="22" s="1"/>
  <c r="G99" i="22" s="1"/>
  <c r="F87" i="22"/>
  <c r="F89" i="22"/>
  <c r="I89" i="22" s="1"/>
  <c r="I73" i="22"/>
  <c r="J73" i="22"/>
  <c r="F95" i="22" l="1"/>
  <c r="H106" i="22"/>
  <c r="H104" i="22" s="1"/>
  <c r="H108" i="22"/>
  <c r="H93" i="22"/>
  <c r="F106" i="22"/>
  <c r="H124" i="22"/>
  <c r="H125" i="22" s="1"/>
  <c r="H123" i="22"/>
  <c r="M89" i="22"/>
  <c r="H103" i="22"/>
  <c r="I105" i="22"/>
  <c r="J105" i="22"/>
  <c r="N105" i="22"/>
  <c r="M105" i="22"/>
  <c r="K105" i="22"/>
  <c r="D103" i="22"/>
  <c r="D108" i="22" s="1"/>
  <c r="D120" i="22" s="1"/>
  <c r="D66" i="22"/>
  <c r="D110" i="22" s="1"/>
  <c r="E110" i="22" s="1"/>
  <c r="H121" i="22"/>
  <c r="E95" i="22"/>
  <c r="E97" i="22"/>
  <c r="E99" i="22" s="1"/>
  <c r="F83" i="22"/>
  <c r="I87" i="22"/>
  <c r="J87" i="22"/>
  <c r="M87" i="22"/>
  <c r="N81" i="22"/>
  <c r="K81" i="22"/>
  <c r="I81" i="22"/>
  <c r="M81" i="22"/>
  <c r="J81" i="22"/>
  <c r="H95" i="22"/>
  <c r="F64" i="22"/>
  <c r="J43" i="22"/>
  <c r="K95" i="22" l="1"/>
  <c r="M95" i="22"/>
  <c r="N95" i="22"/>
  <c r="J95" i="22"/>
  <c r="H110" i="22"/>
  <c r="I95" i="22"/>
  <c r="N83" i="22"/>
  <c r="K83" i="22"/>
  <c r="I83" i="22"/>
  <c r="J83" i="22"/>
  <c r="M83" i="22"/>
  <c r="E106" i="22"/>
  <c r="E104" i="22" s="1"/>
  <c r="I106" i="22"/>
  <c r="M106" i="22"/>
  <c r="N106" i="22"/>
  <c r="J106" i="22"/>
  <c r="F62" i="22"/>
  <c r="J64" i="22"/>
  <c r="M64" i="22"/>
  <c r="I64" i="22"/>
  <c r="N64" i="22"/>
  <c r="K64" i="22"/>
  <c r="F91" i="22"/>
  <c r="F93" i="22"/>
  <c r="F97" i="22"/>
  <c r="F99" i="22"/>
  <c r="F104" i="22"/>
  <c r="N93" i="22" l="1"/>
  <c r="J93" i="22"/>
  <c r="I93" i="22"/>
  <c r="M93" i="22"/>
  <c r="F103" i="22"/>
  <c r="F59" i="22"/>
  <c r="K106" i="22"/>
  <c r="G110" i="22"/>
  <c r="F110" i="22" s="1"/>
  <c r="J62" i="22"/>
  <c r="N62" i="22"/>
  <c r="K62" i="22"/>
  <c r="M62" i="22"/>
  <c r="I62" i="22"/>
  <c r="E103" i="22"/>
  <c r="E108" i="22" s="1"/>
  <c r="E120" i="22" s="1"/>
  <c r="E91" i="22"/>
  <c r="E93" i="22" s="1"/>
  <c r="K93" i="22" s="1"/>
  <c r="K87" i="22"/>
  <c r="N99" i="22"/>
  <c r="K99" i="22"/>
  <c r="J99" i="22"/>
  <c r="M99" i="22"/>
  <c r="I99" i="22"/>
  <c r="N91" i="22"/>
  <c r="I91" i="22"/>
  <c r="M91" i="22"/>
  <c r="J91" i="22"/>
  <c r="I104" i="22"/>
  <c r="N104" i="22"/>
  <c r="K104" i="22"/>
  <c r="J104" i="22"/>
  <c r="M104" i="22"/>
  <c r="N97" i="22"/>
  <c r="K97" i="22"/>
  <c r="I97" i="22"/>
  <c r="M97" i="22"/>
  <c r="J97" i="22"/>
  <c r="M59" i="22" l="1"/>
  <c r="N59" i="22"/>
  <c r="I59" i="22"/>
  <c r="J59" i="22"/>
  <c r="K59" i="22"/>
  <c r="I110" i="22"/>
  <c r="K110" i="22"/>
  <c r="J110" i="22"/>
  <c r="M110" i="22"/>
  <c r="N110" i="22"/>
  <c r="F108" i="22"/>
  <c r="F66" i="22"/>
  <c r="I103" i="22"/>
  <c r="K103" i="22"/>
  <c r="M103" i="22"/>
  <c r="J103" i="22"/>
  <c r="N103" i="22"/>
  <c r="K91" i="22"/>
  <c r="I108" i="22" l="1"/>
  <c r="M108" i="22"/>
  <c r="F120" i="22"/>
  <c r="N108" i="22"/>
  <c r="K108" i="22"/>
  <c r="J108" i="22"/>
  <c r="I66" i="22"/>
  <c r="K66" i="22"/>
  <c r="J66" i="22"/>
  <c r="N66" i="22"/>
  <c r="M66" i="22"/>
</calcChain>
</file>

<file path=xl/sharedStrings.xml><?xml version="1.0" encoding="utf-8"?>
<sst xmlns="http://schemas.openxmlformats.org/spreadsheetml/2006/main" count="192" uniqueCount="182">
  <si>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</si>
  <si>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</si>
  <si>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</si>
  <si>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</si>
  <si>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</si>
  <si>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</si>
  <si>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</si>
  <si>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</si>
  <si>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</si>
  <si>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</si>
  <si>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</si>
  <si>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</si>
  <si>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</si>
  <si>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</si>
  <si>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</si>
  <si>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</si>
  <si>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</si>
  <si>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</si>
  <si>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</si>
  <si>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</si>
  <si>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</si>
  <si>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</si>
  <si>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</si>
  <si>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</si>
  <si>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</si>
  <si>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</si>
  <si>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</si>
  <si>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</si>
  <si>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</si>
  <si>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</si>
  <si>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</si>
  <si>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</si>
  <si>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</si>
  <si>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</si>
  <si>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</si>
  <si>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</si>
  <si>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</si>
  <si>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</si>
  <si>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</si>
  <si>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</si>
  <si>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</si>
  <si>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</si>
  <si>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</si>
  <si>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</si>
  <si>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</si>
  <si>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</si>
  <si>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</si>
  <si>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</si>
  <si>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</si>
  <si>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</si>
  <si>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</si>
  <si>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</si>
  <si>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</si>
  <si>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</si>
  <si>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</si>
  <si>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</si>
  <si>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</si>
  <si>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</si>
  <si>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</si>
  <si>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</si>
  <si>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</si>
  <si>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</si>
  <si>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</si>
  <si>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</si>
  <si>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</si>
  <si>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</si>
  <si>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</si>
  <si>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</si>
  <si>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</si>
  <si>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</si>
  <si>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</si>
  <si>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</si>
  <si>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</si>
  <si>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</si>
  <si>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</si>
  <si>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</si>
  <si>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</si>
  <si>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</si>
  <si>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</si>
  <si>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</si>
  <si>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</si>
  <si>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</si>
  <si>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</si>
  <si>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</si>
  <si>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</si>
  <si>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</si>
  <si>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</si>
  <si>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</si>
  <si>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</si>
  <si>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</si>
  <si>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</si>
  <si>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</si>
  <si>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</si>
  <si>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</si>
  <si>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</si>
  <si>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</si>
  <si>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</si>
  <si>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</si>
  <si>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</si>
  <si>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</si>
  <si>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</si>
  <si>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</si>
  <si>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</si>
  <si>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</si>
  <si>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</si>
  <si>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</si>
  <si>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</si>
  <si>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</si>
  <si>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</si>
  <si>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Власні і закріплені доходи 
(без власних надходжень бюджетних установ ККД 25000000) 
+освітня субвенція+медична субвенція+реверсна дотація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</si>
  <si>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</si>
  <si>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</si>
  <si>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</si>
  <si>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</si>
  <si>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</si>
  <si>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</si>
  <si>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</si>
  <si>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</si>
  <si>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</si>
  <si>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</si>
  <si>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</si>
  <si>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</si>
  <si>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</si>
  <si>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</si>
  <si>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</si>
  <si>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</si>
  <si>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</si>
  <si>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</si>
  <si>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</si>
  <si>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</si>
  <si>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</si>
  <si>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</si>
  <si>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</si>
  <si>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</si>
  <si>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u/>
        <sz val="15"/>
        <rFont val="Times New Roman"/>
        <family val="1"/>
        <charset val="204"/>
      </rPr>
      <t>Медична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</si>
  <si>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</si>
  <si>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>Субвенція з місцевого бюджету на здійснення переданих видатків у</t>
    </r>
    <r>
      <rPr>
        <b/>
        <u/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</si>
  <si>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</si>
  <si>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</si>
  <si>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</si>
  <si>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</si>
  <si>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</si>
  <si>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</si>
  <si>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</si>
  <si>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</si>
  <si>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</si>
  <si>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Надійшло за січень 2020р.</t>
  </si>
  <si>
    <t>Відхилення факту січня 2021р. від факту січня 2020р.</t>
  </si>
  <si>
    <t>Надійшло за січень 2021р.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</si>
  <si>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</si>
  <si>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</si>
  <si>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</si>
  <si>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</si>
  <si>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</si>
  <si>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</si>
  <si>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</si>
  <si>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 xml:space="preserve">Відхилення надходжень до бюджету на січень 2021 року (розрахунковий) </t>
  </si>
  <si>
    <t>План на січень 2021р. (розрахунковий)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</si>
  <si>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</si>
  <si>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</si>
  <si>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</si>
  <si>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</si>
  <si>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</si>
  <si>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</si>
  <si>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</si>
  <si>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</si>
  <si>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</si>
  <si>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8.1.</t>
  </si>
  <si>
    <t>8.2.</t>
  </si>
  <si>
    <t>8.3.</t>
  </si>
  <si>
    <t>8.4.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</si>
  <si>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</si>
  <si>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</si>
  <si>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</si>
  <si>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</si>
  <si>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</si>
  <si>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</si>
  <si>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Директор департаменту</t>
  </si>
  <si>
    <t>Наталія Луценко</t>
  </si>
  <si>
    <t>Всього офіційних трансфертів</t>
  </si>
  <si>
    <t>% виконання до плану на 2021р.</t>
  </si>
  <si>
    <t>Аналіз виконання бюджету Вінницької міської територіальної громади по доходах  за січень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</si>
</sst>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2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49" fontId="11" fillId="0" borderId="1" xfId="3" applyNumberFormat="1" applyFont="1" applyFill="1" applyBorder="1" applyAlignment="1">
      <alignment vertical="top" wrapText="1"/>
    </xf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7" fontId="31" fillId="0" borderId="0" xfId="3" applyNumberFormat="1" applyFont="1" applyFill="1"/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7" fontId="31" fillId="2" borderId="0" xfId="3" applyNumberFormat="1" applyFont="1" applyFill="1"/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 wrapText="1" shrinkToFit="1"/>
    </xf>
    <xf numFmtId="49" fontId="11" fillId="0" borderId="6" xfId="3" applyNumberFormat="1" applyFont="1" applyFill="1" applyBorder="1" applyAlignment="1">
      <alignment horizontal="center" vertical="center" wrapText="1" shrinkToFit="1"/>
    </xf>
    <xf numFmtId="49" fontId="11" fillId="0" borderId="7" xfId="3" applyNumberFormat="1" applyFont="1" applyFill="1" applyBorder="1" applyAlignment="1">
      <alignment horizontal="center" vertical="center" wrapText="1" shrinkToFi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38"/>
  <sheetViews>
    <sheetView showGridLines="0" tabSelected="1" view="pageBreakPreview" zoomScale="60" zoomScaleNormal="75" workbookViewId="0">
      <pane xSplit="3" ySplit="6" topLeftCell="D53" activePane="bottomRight" state="frozen"/>
      <selection pane="topRight" activeCell="D1" sqref="D1"/>
      <selection pane="bottomLeft" activeCell="A7" sqref="A7"/>
      <selection pane="bottomRight" sqref="A1:N1"/>
    </sheetView>
  </sheetViews>
  <sheetFormatPr defaultRowHeight="12.75" x14ac:dyDescent="0.2"/>
  <cols>
    <col min="1" max="1" width="12.28515625" style="20" customWidth="1"/>
    <col min="2" max="2" width="122.42578125" style="20" customWidth="1"/>
    <col min="3" max="3" width="16.140625" style="20" customWidth="1"/>
    <col min="4" max="4" width="23.5703125" style="20" customWidth="1"/>
    <col min="5" max="5" width="39.140625" style="20" hidden="1" customWidth="1"/>
    <col min="6" max="6" width="23.140625" style="33" customWidth="1"/>
    <col min="7" max="7" width="21.28515625" style="3" hidden="1" customWidth="1"/>
    <col min="8" max="8" width="20.7109375" style="1" hidden="1" customWidth="1"/>
    <col min="9" max="9" width="22.42578125" style="1" hidden="1" customWidth="1"/>
    <col min="10" max="10" width="14.7109375" style="1" hidden="1" customWidth="1"/>
    <col min="11" max="11" width="16.85546875" style="1" customWidth="1"/>
    <col min="12" max="12" width="20.42578125" style="33" customWidth="1"/>
    <col min="13" max="13" width="21.85546875" style="1" customWidth="1"/>
    <col min="14" max="14" width="14.7109375" style="3" bestFit="1" customWidth="1"/>
    <col min="15" max="15" width="22" style="3" hidden="1" customWidth="1"/>
    <col min="16" max="16" width="19.140625" style="3" hidden="1" customWidth="1"/>
    <col min="17" max="17" width="15.85546875" style="3" bestFit="1" customWidth="1"/>
    <col min="18" max="18" width="9.140625" style="3"/>
    <col min="19" max="19" width="24.140625" style="3" bestFit="1" customWidth="1"/>
    <col min="20" max="20" width="9.140625" style="3"/>
    <col min="21" max="21" width="15.140625" style="3" bestFit="1" customWidth="1"/>
    <col min="22" max="16384" width="9.140625" style="3"/>
  </cols>
  <sheetData>
    <row r="1" spans="1:29" ht="30" customHeight="1" x14ac:dyDescent="0.2">
      <c r="A1" s="198" t="s">
        <v>181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29" ht="18.75" x14ac:dyDescent="0.3">
      <c r="A2" s="23" t="s">
        <v>49</v>
      </c>
      <c r="B2" s="18"/>
      <c r="C2" s="18"/>
      <c r="D2" s="108"/>
      <c r="E2" s="18"/>
      <c r="F2" s="108"/>
      <c r="G2" s="18"/>
      <c r="L2" s="108"/>
      <c r="M2" s="5" t="s">
        <v>14</v>
      </c>
      <c r="N2" s="5"/>
    </row>
    <row r="3" spans="1:29" s="73" customFormat="1" ht="15" customHeight="1" x14ac:dyDescent="0.25">
      <c r="A3" s="210" t="s">
        <v>0</v>
      </c>
      <c r="B3" s="220" t="s">
        <v>1</v>
      </c>
      <c r="C3" s="220" t="s">
        <v>2</v>
      </c>
      <c r="D3" s="208" t="s">
        <v>149</v>
      </c>
      <c r="E3" s="208" t="s">
        <v>150</v>
      </c>
      <c r="F3" s="209" t="s">
        <v>148</v>
      </c>
      <c r="G3" s="218" t="s">
        <v>62</v>
      </c>
      <c r="H3" s="208" t="s">
        <v>157</v>
      </c>
      <c r="I3" s="208" t="s">
        <v>156</v>
      </c>
      <c r="J3" s="208" t="s">
        <v>3</v>
      </c>
      <c r="K3" s="208" t="s">
        <v>180</v>
      </c>
      <c r="L3" s="209" t="s">
        <v>146</v>
      </c>
      <c r="M3" s="208" t="s">
        <v>147</v>
      </c>
      <c r="N3" s="208" t="s">
        <v>3</v>
      </c>
    </row>
    <row r="4" spans="1:29" s="73" customFormat="1" ht="79.5" customHeight="1" x14ac:dyDescent="0.25">
      <c r="A4" s="210"/>
      <c r="B4" s="220"/>
      <c r="C4" s="220"/>
      <c r="D4" s="208"/>
      <c r="E4" s="208"/>
      <c r="F4" s="209"/>
      <c r="G4" s="219"/>
      <c r="H4" s="208"/>
      <c r="I4" s="208"/>
      <c r="J4" s="208"/>
      <c r="K4" s="208"/>
      <c r="L4" s="209"/>
      <c r="M4" s="208"/>
      <c r="N4" s="208"/>
    </row>
    <row r="5" spans="1:29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N5" si="0">D5+1</f>
        <v>5</v>
      </c>
      <c r="F5" s="76">
        <v>5</v>
      </c>
      <c r="G5" s="75">
        <f t="shared" si="0"/>
        <v>6</v>
      </c>
      <c r="H5" s="75" t="e">
        <f>#REF!+1</f>
        <v>#REF!</v>
      </c>
      <c r="I5" s="75" t="e">
        <f t="shared" ref="I5" si="1">H5+1</f>
        <v>#REF!</v>
      </c>
      <c r="J5" s="75" t="e">
        <f t="shared" ref="J5" si="2">I5+1</f>
        <v>#REF!</v>
      </c>
      <c r="K5" s="75">
        <v>6</v>
      </c>
      <c r="L5" s="76">
        <f t="shared" si="0"/>
        <v>7</v>
      </c>
      <c r="M5" s="75">
        <f t="shared" si="0"/>
        <v>8</v>
      </c>
      <c r="N5" s="75">
        <f t="shared" si="0"/>
        <v>9</v>
      </c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s="80" customFormat="1" ht="26.25" customHeight="1" x14ac:dyDescent="0.2">
      <c r="A6" s="79"/>
      <c r="B6" s="199" t="s">
        <v>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1"/>
    </row>
    <row r="7" spans="1:29" s="85" customFormat="1" ht="23.25" x14ac:dyDescent="0.25">
      <c r="A7" s="81">
        <v>1</v>
      </c>
      <c r="B7" s="90" t="s">
        <v>67</v>
      </c>
      <c r="C7" s="82" t="s">
        <v>15</v>
      </c>
      <c r="D7" s="128">
        <v>2398057.0789999999</v>
      </c>
      <c r="E7" s="128">
        <v>2398057.0789999999</v>
      </c>
      <c r="F7" s="129">
        <f t="shared" ref="F7:F38" si="3">SUM(G7:G7)</f>
        <v>146999.421</v>
      </c>
      <c r="G7" s="128">
        <v>146999.421</v>
      </c>
      <c r="H7" s="130">
        <f t="shared" ref="H7:H42" si="4">E7/12*1</f>
        <v>199838.08991666665</v>
      </c>
      <c r="I7" s="130">
        <f t="shared" ref="I7:I38" si="5">F7-H7</f>
        <v>-52838.668916666647</v>
      </c>
      <c r="J7" s="131">
        <f t="shared" ref="J7:J36" si="6">F7/H7*100</f>
        <v>73.559260429930745</v>
      </c>
      <c r="K7" s="131">
        <f t="shared" ref="K7:K36" si="7">F7/E7*100</f>
        <v>6.1299383691608957</v>
      </c>
      <c r="L7" s="129">
        <v>137006.74400000001</v>
      </c>
      <c r="M7" s="130">
        <f t="shared" ref="M7:M38" si="8">F7-L7</f>
        <v>9992.676999999996</v>
      </c>
      <c r="N7" s="131">
        <f>F7/L7*100</f>
        <v>107.29356578242601</v>
      </c>
      <c r="O7" s="83"/>
      <c r="P7" s="83"/>
      <c r="Q7" s="83">
        <f>O7-P7</f>
        <v>0</v>
      </c>
      <c r="R7" s="84" t="e">
        <f>O7/P7*100</f>
        <v>#DIV/0!</v>
      </c>
    </row>
    <row r="8" spans="1:29" s="85" customFormat="1" ht="23.25" x14ac:dyDescent="0.25">
      <c r="A8" s="81">
        <f>A7+1</f>
        <v>2</v>
      </c>
      <c r="B8" s="90" t="s">
        <v>36</v>
      </c>
      <c r="C8" s="82" t="s">
        <v>17</v>
      </c>
      <c r="D8" s="128">
        <v>1100</v>
      </c>
      <c r="E8" s="128">
        <v>1100</v>
      </c>
      <c r="F8" s="129">
        <f t="shared" si="3"/>
        <v>70</v>
      </c>
      <c r="G8" s="128">
        <v>70</v>
      </c>
      <c r="H8" s="130">
        <f t="shared" si="4"/>
        <v>91.666666666666671</v>
      </c>
      <c r="I8" s="130">
        <f t="shared" si="5"/>
        <v>-21.666666666666671</v>
      </c>
      <c r="J8" s="131">
        <f t="shared" si="6"/>
        <v>76.36363636363636</v>
      </c>
      <c r="K8" s="131">
        <f t="shared" si="7"/>
        <v>6.3636363636363633</v>
      </c>
      <c r="L8" s="129">
        <v>3.42</v>
      </c>
      <c r="M8" s="130">
        <f t="shared" si="8"/>
        <v>66.58</v>
      </c>
      <c r="N8" s="131">
        <f>F8/L8*100</f>
        <v>2046.7836257309941</v>
      </c>
      <c r="O8" s="83"/>
      <c r="P8" s="83"/>
      <c r="Q8" s="83">
        <f>L7/0.5</f>
        <v>274013.48800000001</v>
      </c>
      <c r="R8" s="84">
        <f>P8/Q8*100</f>
        <v>0</v>
      </c>
    </row>
    <row r="9" spans="1:29" s="85" customFormat="1" ht="23.25" x14ac:dyDescent="0.25">
      <c r="A9" s="81">
        <v>3</v>
      </c>
      <c r="B9" s="90" t="s">
        <v>111</v>
      </c>
      <c r="C9" s="82" t="s">
        <v>112</v>
      </c>
      <c r="D9" s="128">
        <f>SUM(D10:D12)</f>
        <v>506.88</v>
      </c>
      <c r="E9" s="128">
        <f>SUM(E10:E12)</f>
        <v>506.88</v>
      </c>
      <c r="F9" s="129">
        <f t="shared" si="3"/>
        <v>0.54200000000000004</v>
      </c>
      <c r="G9" s="128">
        <f t="shared" ref="G9" si="9">SUM(G10:G12)</f>
        <v>0.54200000000000004</v>
      </c>
      <c r="H9" s="130">
        <f t="shared" si="4"/>
        <v>42.24</v>
      </c>
      <c r="I9" s="130">
        <f t="shared" si="5"/>
        <v>-41.698</v>
      </c>
      <c r="J9" s="131">
        <f t="shared" si="6"/>
        <v>1.2831439393939394</v>
      </c>
      <c r="K9" s="131">
        <f t="shared" si="7"/>
        <v>0.10692866161616163</v>
      </c>
      <c r="L9" s="129">
        <f t="shared" ref="L9" si="10">SUM(L10:L12)</f>
        <v>0.46899999999999997</v>
      </c>
      <c r="M9" s="130">
        <f t="shared" si="8"/>
        <v>7.3000000000000065E-2</v>
      </c>
      <c r="N9" s="131">
        <f>F9/L9*100</f>
        <v>115.56503198294243</v>
      </c>
      <c r="O9" s="83"/>
      <c r="P9" s="83"/>
      <c r="Q9" s="83"/>
      <c r="R9" s="84"/>
    </row>
    <row r="10" spans="1:29" s="89" customFormat="1" ht="58.5" x14ac:dyDescent="0.25">
      <c r="A10" s="86" t="s">
        <v>113</v>
      </c>
      <c r="B10" s="194" t="s">
        <v>104</v>
      </c>
      <c r="C10" s="72" t="s">
        <v>105</v>
      </c>
      <c r="D10" s="132">
        <v>166.79</v>
      </c>
      <c r="E10" s="132">
        <v>166.79</v>
      </c>
      <c r="F10" s="133">
        <f t="shared" si="3"/>
        <v>0</v>
      </c>
      <c r="G10" s="132">
        <v>0</v>
      </c>
      <c r="H10" s="134">
        <f t="shared" si="4"/>
        <v>13.899166666666666</v>
      </c>
      <c r="I10" s="134">
        <f t="shared" si="5"/>
        <v>-13.899166666666666</v>
      </c>
      <c r="J10" s="135">
        <f t="shared" si="6"/>
        <v>0</v>
      </c>
      <c r="K10" s="135">
        <f t="shared" si="7"/>
        <v>0</v>
      </c>
      <c r="L10" s="133">
        <v>0</v>
      </c>
      <c r="M10" s="134">
        <f t="shared" si="8"/>
        <v>0</v>
      </c>
      <c r="N10" s="135"/>
    </row>
    <row r="11" spans="1:29" s="89" customFormat="1" ht="39" x14ac:dyDescent="0.25">
      <c r="A11" s="86" t="s">
        <v>114</v>
      </c>
      <c r="B11" s="194" t="s">
        <v>153</v>
      </c>
      <c r="C11" s="72" t="s">
        <v>110</v>
      </c>
      <c r="D11" s="132">
        <v>82.45</v>
      </c>
      <c r="E11" s="132">
        <v>82.45</v>
      </c>
      <c r="F11" s="133">
        <f t="shared" si="3"/>
        <v>0.54200000000000004</v>
      </c>
      <c r="G11" s="132">
        <v>0.54200000000000004</v>
      </c>
      <c r="H11" s="134">
        <f t="shared" si="4"/>
        <v>6.8708333333333336</v>
      </c>
      <c r="I11" s="134">
        <f t="shared" si="5"/>
        <v>-6.3288333333333338</v>
      </c>
      <c r="J11" s="135">
        <f t="shared" si="6"/>
        <v>7.8884172225591271</v>
      </c>
      <c r="K11" s="135">
        <f t="shared" si="7"/>
        <v>0.65736810187992722</v>
      </c>
      <c r="L11" s="133">
        <v>0.46899999999999997</v>
      </c>
      <c r="M11" s="134">
        <f t="shared" si="8"/>
        <v>7.3000000000000065E-2</v>
      </c>
      <c r="N11" s="135">
        <f>F11/L11*100</f>
        <v>115.56503198294243</v>
      </c>
    </row>
    <row r="12" spans="1:29" s="89" customFormat="1" ht="39" x14ac:dyDescent="0.25">
      <c r="A12" s="86" t="s">
        <v>115</v>
      </c>
      <c r="B12" s="194" t="s">
        <v>152</v>
      </c>
      <c r="C12" s="72" t="s">
        <v>151</v>
      </c>
      <c r="D12" s="132">
        <v>257.64</v>
      </c>
      <c r="E12" s="132">
        <v>257.64</v>
      </c>
      <c r="F12" s="133">
        <f t="shared" si="3"/>
        <v>0</v>
      </c>
      <c r="G12" s="132">
        <v>0</v>
      </c>
      <c r="H12" s="134">
        <f t="shared" si="4"/>
        <v>21.47</v>
      </c>
      <c r="I12" s="134">
        <f t="shared" si="5"/>
        <v>-21.47</v>
      </c>
      <c r="J12" s="135">
        <f t="shared" si="6"/>
        <v>0</v>
      </c>
      <c r="K12" s="135">
        <f t="shared" si="7"/>
        <v>0</v>
      </c>
      <c r="L12" s="133">
        <v>0</v>
      </c>
      <c r="M12" s="134">
        <f t="shared" si="8"/>
        <v>0</v>
      </c>
      <c r="N12" s="135"/>
    </row>
    <row r="13" spans="1:29" s="85" customFormat="1" ht="23.25" x14ac:dyDescent="0.25">
      <c r="A13" s="81">
        <v>4</v>
      </c>
      <c r="B13" s="115" t="s">
        <v>93</v>
      </c>
      <c r="C13" s="109" t="s">
        <v>92</v>
      </c>
      <c r="D13" s="128">
        <f>SUM(D14:D16)</f>
        <v>247766</v>
      </c>
      <c r="E13" s="128">
        <f>SUM(E14:E16)</f>
        <v>247766</v>
      </c>
      <c r="F13" s="129">
        <f t="shared" si="3"/>
        <v>9113.7909999999993</v>
      </c>
      <c r="G13" s="128">
        <f t="shared" ref="G13" si="11">SUM(G14:G16)</f>
        <v>9113.7909999999993</v>
      </c>
      <c r="H13" s="130">
        <f t="shared" si="4"/>
        <v>20647.166666666668</v>
      </c>
      <c r="I13" s="130">
        <f t="shared" si="5"/>
        <v>-11533.375666666669</v>
      </c>
      <c r="J13" s="131">
        <f t="shared" si="6"/>
        <v>44.140637537030905</v>
      </c>
      <c r="K13" s="131">
        <f t="shared" si="7"/>
        <v>3.6783864614192421</v>
      </c>
      <c r="L13" s="129">
        <f t="shared" ref="L13" si="12">SUM(L14:L16)</f>
        <v>12026.517</v>
      </c>
      <c r="M13" s="130">
        <f t="shared" si="8"/>
        <v>-2912.7260000000006</v>
      </c>
      <c r="N13" s="131">
        <f>F13/L13*100</f>
        <v>75.780801706761807</v>
      </c>
    </row>
    <row r="14" spans="1:29" s="89" customFormat="1" ht="23.25" x14ac:dyDescent="0.25">
      <c r="A14" s="86" t="s">
        <v>128</v>
      </c>
      <c r="B14" s="194" t="s">
        <v>97</v>
      </c>
      <c r="C14" s="72" t="s">
        <v>90</v>
      </c>
      <c r="D14" s="132">
        <v>25500</v>
      </c>
      <c r="E14" s="132">
        <v>25500</v>
      </c>
      <c r="F14" s="133">
        <f t="shared" si="3"/>
        <v>0</v>
      </c>
      <c r="G14" s="132">
        <v>0</v>
      </c>
      <c r="H14" s="134">
        <f t="shared" si="4"/>
        <v>2125</v>
      </c>
      <c r="I14" s="134">
        <f t="shared" si="5"/>
        <v>-2125</v>
      </c>
      <c r="J14" s="135">
        <f t="shared" si="6"/>
        <v>0</v>
      </c>
      <c r="K14" s="135">
        <f t="shared" si="7"/>
        <v>0</v>
      </c>
      <c r="L14" s="133">
        <v>0</v>
      </c>
      <c r="M14" s="134">
        <f t="shared" si="8"/>
        <v>0</v>
      </c>
      <c r="N14" s="135"/>
      <c r="O14" s="87">
        <f>L14+L15</f>
        <v>0</v>
      </c>
      <c r="P14" s="87">
        <f>F14+F15</f>
        <v>0</v>
      </c>
    </row>
    <row r="15" spans="1:29" s="89" customFormat="1" ht="39" x14ac:dyDescent="0.25">
      <c r="A15" s="86" t="s">
        <v>129</v>
      </c>
      <c r="B15" s="194" t="s">
        <v>98</v>
      </c>
      <c r="C15" s="72" t="s">
        <v>91</v>
      </c>
      <c r="D15" s="132">
        <v>87500</v>
      </c>
      <c r="E15" s="132">
        <v>87500</v>
      </c>
      <c r="F15" s="133">
        <f t="shared" si="3"/>
        <v>0</v>
      </c>
      <c r="G15" s="132">
        <v>0</v>
      </c>
      <c r="H15" s="134">
        <f t="shared" si="4"/>
        <v>7291.666666666667</v>
      </c>
      <c r="I15" s="134">
        <f t="shared" si="5"/>
        <v>-7291.666666666667</v>
      </c>
      <c r="J15" s="135">
        <f t="shared" si="6"/>
        <v>0</v>
      </c>
      <c r="K15" s="135">
        <f t="shared" si="7"/>
        <v>0</v>
      </c>
      <c r="L15" s="133">
        <v>0</v>
      </c>
      <c r="M15" s="134">
        <f t="shared" si="8"/>
        <v>0</v>
      </c>
      <c r="N15" s="135"/>
    </row>
    <row r="16" spans="1:29" s="89" customFormat="1" ht="39" x14ac:dyDescent="0.25">
      <c r="A16" s="86" t="s">
        <v>130</v>
      </c>
      <c r="B16" s="194" t="s">
        <v>99</v>
      </c>
      <c r="C16" s="72" t="s">
        <v>55</v>
      </c>
      <c r="D16" s="132">
        <v>134766</v>
      </c>
      <c r="E16" s="132">
        <v>134766</v>
      </c>
      <c r="F16" s="133">
        <f t="shared" si="3"/>
        <v>9113.7909999999993</v>
      </c>
      <c r="G16" s="132">
        <v>9113.7909999999993</v>
      </c>
      <c r="H16" s="134">
        <f t="shared" si="4"/>
        <v>11230.5</v>
      </c>
      <c r="I16" s="134">
        <f t="shared" si="5"/>
        <v>-2116.7090000000007</v>
      </c>
      <c r="J16" s="135">
        <f t="shared" si="6"/>
        <v>81.152139263612483</v>
      </c>
      <c r="K16" s="135">
        <f t="shared" si="7"/>
        <v>6.7626782719677063</v>
      </c>
      <c r="L16" s="133">
        <v>12026.517</v>
      </c>
      <c r="M16" s="134">
        <f t="shared" si="8"/>
        <v>-2912.7260000000006</v>
      </c>
      <c r="N16" s="135">
        <f t="shared" ref="N16:N22" si="13">F16/L16*100</f>
        <v>75.780801706761807</v>
      </c>
    </row>
    <row r="17" spans="1:17" s="116" customFormat="1" ht="39" x14ac:dyDescent="0.25">
      <c r="A17" s="81">
        <v>5</v>
      </c>
      <c r="B17" s="90" t="s">
        <v>154</v>
      </c>
      <c r="C17" s="82" t="s">
        <v>38</v>
      </c>
      <c r="D17" s="128">
        <f>D18+D19+D20+D22+D21</f>
        <v>1024661.45</v>
      </c>
      <c r="E17" s="128">
        <f>E18+E19+E20+E22+E21</f>
        <v>1024661.45</v>
      </c>
      <c r="F17" s="129">
        <f t="shared" si="3"/>
        <v>75712.956999999995</v>
      </c>
      <c r="G17" s="128">
        <f t="shared" ref="G17" si="14">G18+G19+G20+G22+G21</f>
        <v>75712.956999999995</v>
      </c>
      <c r="H17" s="130">
        <f t="shared" si="4"/>
        <v>85388.454166666663</v>
      </c>
      <c r="I17" s="130">
        <f t="shared" si="5"/>
        <v>-9675.4971666666679</v>
      </c>
      <c r="J17" s="131">
        <f t="shared" si="6"/>
        <v>88.668846085699812</v>
      </c>
      <c r="K17" s="131">
        <f t="shared" si="7"/>
        <v>7.3890705071416516</v>
      </c>
      <c r="L17" s="129">
        <f>L18+L19+L20+L22+L21</f>
        <v>76227.45199999999</v>
      </c>
      <c r="M17" s="130">
        <f t="shared" si="8"/>
        <v>-514.49499999999534</v>
      </c>
      <c r="N17" s="131">
        <f t="shared" si="13"/>
        <v>99.325052869404587</v>
      </c>
      <c r="O17" s="165">
        <f>L19+L20+L18</f>
        <v>27138.857000000004</v>
      </c>
      <c r="P17" s="165">
        <f>F18+F19+F20</f>
        <v>25681.475000000002</v>
      </c>
    </row>
    <row r="18" spans="1:17" s="118" customFormat="1" ht="23.25" x14ac:dyDescent="0.25">
      <c r="A18" s="117" t="s">
        <v>158</v>
      </c>
      <c r="B18" s="195" t="s">
        <v>56</v>
      </c>
      <c r="C18" s="211" t="s">
        <v>44</v>
      </c>
      <c r="D18" s="132">
        <f>1213.85+13965.32+18822.08+58666</f>
        <v>92667.25</v>
      </c>
      <c r="E18" s="132">
        <v>92667.25</v>
      </c>
      <c r="F18" s="133">
        <f t="shared" si="3"/>
        <v>9723.768</v>
      </c>
      <c r="G18" s="132">
        <v>9723.768</v>
      </c>
      <c r="H18" s="163">
        <f t="shared" si="4"/>
        <v>7722.270833333333</v>
      </c>
      <c r="I18" s="134">
        <f t="shared" si="5"/>
        <v>2001.497166666667</v>
      </c>
      <c r="J18" s="135">
        <f t="shared" si="6"/>
        <v>125.9185051892659</v>
      </c>
      <c r="K18" s="135">
        <f t="shared" si="7"/>
        <v>10.493208765772158</v>
      </c>
      <c r="L18" s="133">
        <v>9112.9240000000009</v>
      </c>
      <c r="M18" s="134">
        <f t="shared" si="8"/>
        <v>610.84399999999914</v>
      </c>
      <c r="N18" s="135">
        <f t="shared" si="13"/>
        <v>106.70305162206992</v>
      </c>
    </row>
    <row r="19" spans="1:17" s="118" customFormat="1" ht="23.25" x14ac:dyDescent="0.25">
      <c r="A19" s="86" t="s">
        <v>159</v>
      </c>
      <c r="B19" s="195" t="s">
        <v>7</v>
      </c>
      <c r="C19" s="211"/>
      <c r="D19" s="132">
        <v>300000</v>
      </c>
      <c r="E19" s="132">
        <v>300000</v>
      </c>
      <c r="F19" s="133">
        <f t="shared" si="3"/>
        <v>15633.511</v>
      </c>
      <c r="G19" s="132">
        <v>15633.511</v>
      </c>
      <c r="H19" s="130">
        <f t="shared" si="4"/>
        <v>25000</v>
      </c>
      <c r="I19" s="134">
        <f t="shared" si="5"/>
        <v>-9366.4889999999996</v>
      </c>
      <c r="J19" s="135">
        <f t="shared" si="6"/>
        <v>62.534044000000002</v>
      </c>
      <c r="K19" s="135">
        <f t="shared" si="7"/>
        <v>5.2111703333333335</v>
      </c>
      <c r="L19" s="133">
        <v>17701.29</v>
      </c>
      <c r="M19" s="134">
        <f t="shared" si="8"/>
        <v>-2067.7790000000005</v>
      </c>
      <c r="N19" s="135">
        <f t="shared" si="13"/>
        <v>88.318484133077305</v>
      </c>
    </row>
    <row r="20" spans="1:17" s="118" customFormat="1" ht="23.25" x14ac:dyDescent="0.25">
      <c r="A20" s="86" t="s">
        <v>160</v>
      </c>
      <c r="B20" s="195" t="s">
        <v>57</v>
      </c>
      <c r="C20" s="211"/>
      <c r="D20" s="132">
        <f>250+225</f>
        <v>475</v>
      </c>
      <c r="E20" s="132">
        <v>475</v>
      </c>
      <c r="F20" s="133">
        <f t="shared" si="3"/>
        <v>324.19600000000003</v>
      </c>
      <c r="G20" s="132">
        <v>324.19600000000003</v>
      </c>
      <c r="H20" s="130">
        <f t="shared" si="4"/>
        <v>39.583333333333336</v>
      </c>
      <c r="I20" s="134">
        <f t="shared" si="5"/>
        <v>284.61266666666671</v>
      </c>
      <c r="J20" s="135">
        <f t="shared" si="6"/>
        <v>819.02147368421049</v>
      </c>
      <c r="K20" s="135">
        <f t="shared" si="7"/>
        <v>68.251789473684227</v>
      </c>
      <c r="L20" s="133">
        <v>324.64299999999997</v>
      </c>
      <c r="M20" s="134">
        <f t="shared" si="8"/>
        <v>-0.44699999999994589</v>
      </c>
      <c r="N20" s="135">
        <f t="shared" si="13"/>
        <v>99.862310291612658</v>
      </c>
      <c r="O20" s="135">
        <f>100-N20</f>
        <v>0.13768970838734162</v>
      </c>
      <c r="P20" s="119"/>
      <c r="Q20" s="120" t="e">
        <f>F18/#REF!*100</f>
        <v>#REF!</v>
      </c>
    </row>
    <row r="21" spans="1:17" s="122" customFormat="1" ht="23.25" x14ac:dyDescent="0.25">
      <c r="A21" s="86" t="s">
        <v>161</v>
      </c>
      <c r="B21" s="195" t="s">
        <v>40</v>
      </c>
      <c r="C21" s="121" t="s">
        <v>39</v>
      </c>
      <c r="D21" s="132">
        <v>950</v>
      </c>
      <c r="E21" s="132">
        <v>950</v>
      </c>
      <c r="F21" s="133">
        <f t="shared" si="3"/>
        <v>59.935000000000002</v>
      </c>
      <c r="G21" s="132">
        <v>59.935000000000002</v>
      </c>
      <c r="H21" s="130">
        <f t="shared" si="4"/>
        <v>79.166666666666671</v>
      </c>
      <c r="I21" s="134">
        <f t="shared" si="5"/>
        <v>-19.231666666666669</v>
      </c>
      <c r="J21" s="135">
        <f t="shared" si="6"/>
        <v>75.707368421052635</v>
      </c>
      <c r="K21" s="135">
        <f t="shared" si="7"/>
        <v>6.3089473684210526</v>
      </c>
      <c r="L21" s="133">
        <v>104.51</v>
      </c>
      <c r="M21" s="132">
        <f t="shared" si="8"/>
        <v>-44.575000000000003</v>
      </c>
      <c r="N21" s="135">
        <f t="shared" si="13"/>
        <v>57.348579083341313</v>
      </c>
    </row>
    <row r="22" spans="1:17" s="118" customFormat="1" ht="23.25" x14ac:dyDescent="0.25">
      <c r="A22" s="86" t="s">
        <v>162</v>
      </c>
      <c r="B22" s="195" t="s">
        <v>33</v>
      </c>
      <c r="C22" s="158" t="s">
        <v>34</v>
      </c>
      <c r="D22" s="132">
        <v>630569.19999999995</v>
      </c>
      <c r="E22" s="132">
        <v>630569.19999999995</v>
      </c>
      <c r="F22" s="133">
        <f t="shared" si="3"/>
        <v>49971.546999999999</v>
      </c>
      <c r="G22" s="132">
        <v>49971.546999999999</v>
      </c>
      <c r="H22" s="130">
        <f t="shared" si="4"/>
        <v>52547.433333333327</v>
      </c>
      <c r="I22" s="134">
        <f t="shared" si="5"/>
        <v>-2575.8863333333284</v>
      </c>
      <c r="J22" s="135">
        <f t="shared" si="6"/>
        <v>95.097978778538504</v>
      </c>
      <c r="K22" s="135">
        <f t="shared" si="7"/>
        <v>7.9248315648782084</v>
      </c>
      <c r="L22" s="133">
        <v>48984.084999999999</v>
      </c>
      <c r="M22" s="134">
        <f t="shared" si="8"/>
        <v>987.46199999999953</v>
      </c>
      <c r="N22" s="135">
        <f t="shared" si="13"/>
        <v>102.01588332210349</v>
      </c>
      <c r="P22" s="119"/>
      <c r="Q22" s="120" t="e">
        <f>F22/#REF!*100</f>
        <v>#REF!</v>
      </c>
    </row>
    <row r="23" spans="1:17" s="85" customFormat="1" ht="39" x14ac:dyDescent="0.25">
      <c r="A23" s="81">
        <v>6</v>
      </c>
      <c r="B23" s="90" t="s">
        <v>47</v>
      </c>
      <c r="C23" s="82" t="s">
        <v>18</v>
      </c>
      <c r="D23" s="128">
        <v>450</v>
      </c>
      <c r="E23" s="128">
        <v>450</v>
      </c>
      <c r="F23" s="129">
        <f t="shared" si="3"/>
        <v>10</v>
      </c>
      <c r="G23" s="128">
        <v>10</v>
      </c>
      <c r="H23" s="130">
        <f t="shared" si="4"/>
        <v>37.5</v>
      </c>
      <c r="I23" s="130">
        <f t="shared" si="5"/>
        <v>-27.5</v>
      </c>
      <c r="J23" s="131">
        <f t="shared" si="6"/>
        <v>26.666666666666668</v>
      </c>
      <c r="K23" s="131">
        <f t="shared" si="7"/>
        <v>2.2222222222222223</v>
      </c>
      <c r="L23" s="129">
        <v>0</v>
      </c>
      <c r="M23" s="130">
        <f t="shared" si="8"/>
        <v>10</v>
      </c>
      <c r="N23" s="131"/>
      <c r="O23" s="84">
        <f>100-N23</f>
        <v>100</v>
      </c>
    </row>
    <row r="24" spans="1:17" s="85" customFormat="1" ht="23.25" x14ac:dyDescent="0.25">
      <c r="A24" s="81">
        <f t="shared" ref="A24:A30" si="15">A23+1</f>
        <v>7</v>
      </c>
      <c r="B24" s="90" t="s">
        <v>73</v>
      </c>
      <c r="C24" s="82" t="s">
        <v>72</v>
      </c>
      <c r="D24" s="128">
        <v>12000</v>
      </c>
      <c r="E24" s="128">
        <v>12000</v>
      </c>
      <c r="F24" s="129">
        <f t="shared" si="3"/>
        <v>432.791</v>
      </c>
      <c r="G24" s="128">
        <v>432.791</v>
      </c>
      <c r="H24" s="130">
        <f t="shared" si="4"/>
        <v>1000</v>
      </c>
      <c r="I24" s="130">
        <f t="shared" si="5"/>
        <v>-567.20900000000006</v>
      </c>
      <c r="J24" s="131">
        <f t="shared" si="6"/>
        <v>43.2791</v>
      </c>
      <c r="K24" s="131">
        <f t="shared" si="7"/>
        <v>3.6065916666666671</v>
      </c>
      <c r="L24" s="129">
        <v>1231.6579999999999</v>
      </c>
      <c r="M24" s="130">
        <f t="shared" si="8"/>
        <v>-798.86699999999996</v>
      </c>
      <c r="N24" s="131">
        <f>F24/L24*100</f>
        <v>35.138894076115292</v>
      </c>
    </row>
    <row r="25" spans="1:17" s="85" customFormat="1" ht="23.25" x14ac:dyDescent="0.25">
      <c r="A25" s="81">
        <f t="shared" si="15"/>
        <v>8</v>
      </c>
      <c r="B25" s="90" t="s">
        <v>8</v>
      </c>
      <c r="C25" s="82" t="s">
        <v>19</v>
      </c>
      <c r="D25" s="128">
        <v>5.5</v>
      </c>
      <c r="E25" s="128">
        <v>5.5</v>
      </c>
      <c r="F25" s="129">
        <f t="shared" si="3"/>
        <v>0</v>
      </c>
      <c r="G25" s="128">
        <v>0</v>
      </c>
      <c r="H25" s="130">
        <f t="shared" si="4"/>
        <v>0.45833333333333331</v>
      </c>
      <c r="I25" s="130">
        <f t="shared" si="5"/>
        <v>-0.45833333333333331</v>
      </c>
      <c r="J25" s="131">
        <f t="shared" si="6"/>
        <v>0</v>
      </c>
      <c r="K25" s="131">
        <f t="shared" si="7"/>
        <v>0</v>
      </c>
      <c r="L25" s="129">
        <v>0</v>
      </c>
      <c r="M25" s="130">
        <f t="shared" si="8"/>
        <v>0</v>
      </c>
      <c r="N25" s="131"/>
    </row>
    <row r="26" spans="1:17" s="85" customFormat="1" ht="58.5" x14ac:dyDescent="0.25">
      <c r="A26" s="81">
        <f t="shared" si="15"/>
        <v>9</v>
      </c>
      <c r="B26" s="149" t="s">
        <v>95</v>
      </c>
      <c r="C26" s="110" t="s">
        <v>96</v>
      </c>
      <c r="D26" s="128">
        <v>4.5</v>
      </c>
      <c r="E26" s="128">
        <v>4.5</v>
      </c>
      <c r="F26" s="129">
        <f t="shared" si="3"/>
        <v>0</v>
      </c>
      <c r="G26" s="128">
        <v>0</v>
      </c>
      <c r="H26" s="130">
        <f t="shared" si="4"/>
        <v>0.375</v>
      </c>
      <c r="I26" s="130">
        <f t="shared" si="5"/>
        <v>-0.375</v>
      </c>
      <c r="J26" s="131">
        <f t="shared" si="6"/>
        <v>0</v>
      </c>
      <c r="K26" s="131">
        <f t="shared" si="7"/>
        <v>0</v>
      </c>
      <c r="L26" s="129">
        <v>0</v>
      </c>
      <c r="M26" s="130">
        <f t="shared" si="8"/>
        <v>0</v>
      </c>
      <c r="N26" s="131"/>
    </row>
    <row r="27" spans="1:17" s="85" customFormat="1" ht="23.25" x14ac:dyDescent="0.25">
      <c r="A27" s="81">
        <f t="shared" si="15"/>
        <v>10</v>
      </c>
      <c r="B27" s="145" t="s">
        <v>30</v>
      </c>
      <c r="C27" s="82" t="s">
        <v>25</v>
      </c>
      <c r="D27" s="128">
        <v>8804.73</v>
      </c>
      <c r="E27" s="128">
        <v>8804.73</v>
      </c>
      <c r="F27" s="129">
        <f t="shared" si="3"/>
        <v>497.94799999999998</v>
      </c>
      <c r="G27" s="128">
        <v>497.94799999999998</v>
      </c>
      <c r="H27" s="130">
        <f t="shared" si="4"/>
        <v>733.72749999999996</v>
      </c>
      <c r="I27" s="130">
        <f t="shared" si="5"/>
        <v>-235.77949999999998</v>
      </c>
      <c r="J27" s="131">
        <f t="shared" si="6"/>
        <v>67.865522281773551</v>
      </c>
      <c r="K27" s="131">
        <f t="shared" si="7"/>
        <v>5.6554601901477959</v>
      </c>
      <c r="L27" s="129">
        <v>51.878</v>
      </c>
      <c r="M27" s="130">
        <f t="shared" si="8"/>
        <v>446.07</v>
      </c>
      <c r="N27" s="131">
        <f t="shared" ref="N27:N36" si="16">F27/L27*100</f>
        <v>959.84424997108601</v>
      </c>
      <c r="O27" s="84">
        <f>100-N27</f>
        <v>-859.84424997108601</v>
      </c>
    </row>
    <row r="28" spans="1:17" s="85" customFormat="1" ht="39" x14ac:dyDescent="0.25">
      <c r="A28" s="81">
        <f t="shared" si="15"/>
        <v>11</v>
      </c>
      <c r="B28" s="145" t="s">
        <v>84</v>
      </c>
      <c r="C28" s="82" t="s">
        <v>83</v>
      </c>
      <c r="D28" s="128">
        <v>410</v>
      </c>
      <c r="E28" s="128">
        <v>410</v>
      </c>
      <c r="F28" s="129">
        <f t="shared" si="3"/>
        <v>14.6</v>
      </c>
      <c r="G28" s="128">
        <v>14.6</v>
      </c>
      <c r="H28" s="130">
        <f t="shared" si="4"/>
        <v>34.166666666666664</v>
      </c>
      <c r="I28" s="130">
        <f t="shared" si="5"/>
        <v>-19.566666666666663</v>
      </c>
      <c r="J28" s="131">
        <f t="shared" si="6"/>
        <v>42.731707317073173</v>
      </c>
      <c r="K28" s="131">
        <f t="shared" si="7"/>
        <v>3.5609756097560972</v>
      </c>
      <c r="L28" s="129">
        <v>42.8</v>
      </c>
      <c r="M28" s="130">
        <f t="shared" si="8"/>
        <v>-28.199999999999996</v>
      </c>
      <c r="N28" s="131">
        <f t="shared" si="16"/>
        <v>34.112149532710283</v>
      </c>
    </row>
    <row r="29" spans="1:17" s="85" customFormat="1" ht="23.25" x14ac:dyDescent="0.25">
      <c r="A29" s="81">
        <f t="shared" si="15"/>
        <v>12</v>
      </c>
      <c r="B29" s="145" t="s">
        <v>116</v>
      </c>
      <c r="C29" s="82" t="s">
        <v>117</v>
      </c>
      <c r="D29" s="128">
        <v>15000</v>
      </c>
      <c r="E29" s="128">
        <v>15000</v>
      </c>
      <c r="F29" s="129">
        <f t="shared" si="3"/>
        <v>1342.5139999999999</v>
      </c>
      <c r="G29" s="128">
        <v>1342.5139999999999</v>
      </c>
      <c r="H29" s="130">
        <f t="shared" si="4"/>
        <v>1250</v>
      </c>
      <c r="I29" s="130">
        <f t="shared" si="5"/>
        <v>92.513999999999896</v>
      </c>
      <c r="J29" s="131">
        <f t="shared" si="6"/>
        <v>107.40111999999999</v>
      </c>
      <c r="K29" s="131">
        <f t="shared" si="7"/>
        <v>8.9500933333333332</v>
      </c>
      <c r="L29" s="129">
        <v>268.17500000000001</v>
      </c>
      <c r="M29" s="130">
        <f t="shared" si="8"/>
        <v>1074.3389999999999</v>
      </c>
      <c r="N29" s="131">
        <f t="shared" si="16"/>
        <v>500.61116808054436</v>
      </c>
    </row>
    <row r="30" spans="1:17" s="85" customFormat="1" ht="23.25" x14ac:dyDescent="0.25">
      <c r="A30" s="81">
        <f t="shared" si="15"/>
        <v>13</v>
      </c>
      <c r="B30" s="145" t="s">
        <v>86</v>
      </c>
      <c r="C30" s="82" t="s">
        <v>85</v>
      </c>
      <c r="D30" s="128">
        <f>SUM(D31:D34)</f>
        <v>27762.799999999999</v>
      </c>
      <c r="E30" s="128">
        <f>SUM(E31:E34)</f>
        <v>27762.799999999999</v>
      </c>
      <c r="F30" s="129">
        <f t="shared" si="3"/>
        <v>2016.3869999999999</v>
      </c>
      <c r="G30" s="128">
        <f t="shared" ref="G30" si="17">SUM(G31:G34)</f>
        <v>2016.3869999999999</v>
      </c>
      <c r="H30" s="130">
        <f t="shared" si="4"/>
        <v>2313.5666666666666</v>
      </c>
      <c r="I30" s="130">
        <f t="shared" si="5"/>
        <v>-297.17966666666666</v>
      </c>
      <c r="J30" s="131">
        <f t="shared" si="6"/>
        <v>87.154912328727647</v>
      </c>
      <c r="K30" s="131">
        <f t="shared" si="7"/>
        <v>7.2629093607273045</v>
      </c>
      <c r="L30" s="129">
        <f t="shared" ref="L30" si="18">SUM(L31:L34)</f>
        <v>2950.5929999999998</v>
      </c>
      <c r="M30" s="130">
        <f t="shared" si="8"/>
        <v>-934.2059999999999</v>
      </c>
      <c r="N30" s="131">
        <f t="shared" si="16"/>
        <v>68.338364525368291</v>
      </c>
    </row>
    <row r="31" spans="1:17" s="89" customFormat="1" ht="39" x14ac:dyDescent="0.25">
      <c r="A31" s="86" t="s">
        <v>163</v>
      </c>
      <c r="B31" s="146" t="s">
        <v>78</v>
      </c>
      <c r="C31" s="158" t="s">
        <v>77</v>
      </c>
      <c r="D31" s="132">
        <v>1300</v>
      </c>
      <c r="E31" s="132">
        <v>1300</v>
      </c>
      <c r="F31" s="133">
        <f t="shared" si="3"/>
        <v>91.153999999999996</v>
      </c>
      <c r="G31" s="132">
        <v>91.153999999999996</v>
      </c>
      <c r="H31" s="130">
        <f t="shared" si="4"/>
        <v>108.33333333333333</v>
      </c>
      <c r="I31" s="134">
        <f t="shared" si="5"/>
        <v>-17.179333333333332</v>
      </c>
      <c r="J31" s="135">
        <f t="shared" si="6"/>
        <v>84.142153846153846</v>
      </c>
      <c r="K31" s="135">
        <f t="shared" si="7"/>
        <v>7.011846153846153</v>
      </c>
      <c r="L31" s="133">
        <v>149.21600000000001</v>
      </c>
      <c r="M31" s="134">
        <f t="shared" si="8"/>
        <v>-58.062000000000012</v>
      </c>
      <c r="N31" s="135">
        <f t="shared" si="16"/>
        <v>61.088623203945943</v>
      </c>
      <c r="O31" s="135">
        <f>N31-100</f>
        <v>-38.911376796054057</v>
      </c>
      <c r="P31" s="87"/>
    </row>
    <row r="32" spans="1:17" s="89" customFormat="1" ht="23.25" x14ac:dyDescent="0.25">
      <c r="A32" s="86" t="s">
        <v>164</v>
      </c>
      <c r="B32" s="147" t="s">
        <v>58</v>
      </c>
      <c r="C32" s="72" t="s">
        <v>59</v>
      </c>
      <c r="D32" s="132">
        <v>24922.799999999999</v>
      </c>
      <c r="E32" s="132">
        <v>24922.799999999999</v>
      </c>
      <c r="F32" s="133">
        <f t="shared" si="3"/>
        <v>1816.0029999999999</v>
      </c>
      <c r="G32" s="132">
        <v>1816.0029999999999</v>
      </c>
      <c r="H32" s="130">
        <f t="shared" si="4"/>
        <v>2076.9</v>
      </c>
      <c r="I32" s="134">
        <f t="shared" si="5"/>
        <v>-260.89700000000016</v>
      </c>
      <c r="J32" s="135">
        <f t="shared" si="6"/>
        <v>87.438153016514988</v>
      </c>
      <c r="K32" s="135">
        <f t="shared" si="7"/>
        <v>7.2865127513762493</v>
      </c>
      <c r="L32" s="133">
        <v>2647.654</v>
      </c>
      <c r="M32" s="134">
        <f t="shared" si="8"/>
        <v>-831.65100000000007</v>
      </c>
      <c r="N32" s="135">
        <f t="shared" si="16"/>
        <v>68.5891358916233</v>
      </c>
      <c r="O32" s="135">
        <f>N32-100</f>
        <v>-31.4108641083767</v>
      </c>
      <c r="P32" s="88"/>
    </row>
    <row r="33" spans="1:21" s="89" customFormat="1" ht="39" x14ac:dyDescent="0.25">
      <c r="A33" s="86" t="s">
        <v>165</v>
      </c>
      <c r="B33" s="147" t="s">
        <v>82</v>
      </c>
      <c r="C33" s="72" t="s">
        <v>79</v>
      </c>
      <c r="D33" s="132">
        <v>1400</v>
      </c>
      <c r="E33" s="132">
        <v>1400</v>
      </c>
      <c r="F33" s="133">
        <f t="shared" si="3"/>
        <v>106.9</v>
      </c>
      <c r="G33" s="132">
        <v>106.9</v>
      </c>
      <c r="H33" s="130">
        <f t="shared" si="4"/>
        <v>116.66666666666667</v>
      </c>
      <c r="I33" s="134">
        <f t="shared" si="5"/>
        <v>-9.7666666666666657</v>
      </c>
      <c r="J33" s="135">
        <f t="shared" si="6"/>
        <v>91.628571428571419</v>
      </c>
      <c r="K33" s="135">
        <f t="shared" si="7"/>
        <v>7.6357142857142861</v>
      </c>
      <c r="L33" s="133">
        <v>140.68899999999999</v>
      </c>
      <c r="M33" s="134">
        <f t="shared" si="8"/>
        <v>-33.788999999999987</v>
      </c>
      <c r="N33" s="135">
        <f t="shared" si="16"/>
        <v>75.983196980574192</v>
      </c>
    </row>
    <row r="34" spans="1:21" s="89" customFormat="1" ht="78" x14ac:dyDescent="0.25">
      <c r="A34" s="86" t="s">
        <v>166</v>
      </c>
      <c r="B34" s="148" t="s">
        <v>81</v>
      </c>
      <c r="C34" s="72" t="s">
        <v>80</v>
      </c>
      <c r="D34" s="132">
        <v>140</v>
      </c>
      <c r="E34" s="132">
        <v>140</v>
      </c>
      <c r="F34" s="133">
        <f t="shared" si="3"/>
        <v>2.33</v>
      </c>
      <c r="G34" s="132">
        <v>2.33</v>
      </c>
      <c r="H34" s="130">
        <f t="shared" si="4"/>
        <v>11.666666666666666</v>
      </c>
      <c r="I34" s="134">
        <f t="shared" si="5"/>
        <v>-9.336666666666666</v>
      </c>
      <c r="J34" s="135">
        <f t="shared" si="6"/>
        <v>19.971428571428575</v>
      </c>
      <c r="K34" s="135">
        <f t="shared" si="7"/>
        <v>1.6642857142857144</v>
      </c>
      <c r="L34" s="133">
        <v>13.034000000000001</v>
      </c>
      <c r="M34" s="134">
        <f t="shared" si="8"/>
        <v>-10.704000000000001</v>
      </c>
      <c r="N34" s="135">
        <f t="shared" si="16"/>
        <v>17.876323461715511</v>
      </c>
    </row>
    <row r="35" spans="1:21" s="85" customFormat="1" ht="39" x14ac:dyDescent="0.25">
      <c r="A35" s="81">
        <v>14</v>
      </c>
      <c r="B35" s="149" t="s">
        <v>35</v>
      </c>
      <c r="C35" s="82" t="s">
        <v>20</v>
      </c>
      <c r="D35" s="128">
        <v>12000</v>
      </c>
      <c r="E35" s="128">
        <v>12000</v>
      </c>
      <c r="F35" s="129">
        <f t="shared" si="3"/>
        <v>886.822</v>
      </c>
      <c r="G35" s="128">
        <v>886.822</v>
      </c>
      <c r="H35" s="130">
        <f t="shared" si="4"/>
        <v>1000</v>
      </c>
      <c r="I35" s="130">
        <f t="shared" si="5"/>
        <v>-113.178</v>
      </c>
      <c r="J35" s="131">
        <f t="shared" si="6"/>
        <v>88.682199999999995</v>
      </c>
      <c r="K35" s="131">
        <f t="shared" si="7"/>
        <v>7.3901833333333329</v>
      </c>
      <c r="L35" s="129">
        <v>1255.1489999999999</v>
      </c>
      <c r="M35" s="130">
        <f t="shared" si="8"/>
        <v>-368.32699999999988</v>
      </c>
      <c r="N35" s="131">
        <f t="shared" si="16"/>
        <v>70.654719081160891</v>
      </c>
    </row>
    <row r="36" spans="1:21" s="85" customFormat="1" ht="23.25" x14ac:dyDescent="0.25">
      <c r="A36" s="81">
        <f t="shared" ref="A36:A42" si="19">A35+1</f>
        <v>15</v>
      </c>
      <c r="B36" s="90" t="s">
        <v>52</v>
      </c>
      <c r="C36" s="82" t="s">
        <v>16</v>
      </c>
      <c r="D36" s="128">
        <v>600.5</v>
      </c>
      <c r="E36" s="128">
        <v>600.5</v>
      </c>
      <c r="F36" s="129">
        <f t="shared" si="3"/>
        <v>33.802</v>
      </c>
      <c r="G36" s="128">
        <v>33.802</v>
      </c>
      <c r="H36" s="130">
        <f t="shared" si="4"/>
        <v>50.041666666666664</v>
      </c>
      <c r="I36" s="130">
        <f t="shared" si="5"/>
        <v>-16.239666666666665</v>
      </c>
      <c r="J36" s="131">
        <f t="shared" si="6"/>
        <v>67.547710241465452</v>
      </c>
      <c r="K36" s="131">
        <f t="shared" si="7"/>
        <v>5.6289758534554535</v>
      </c>
      <c r="L36" s="129">
        <v>43.63</v>
      </c>
      <c r="M36" s="130">
        <f t="shared" si="8"/>
        <v>-9.828000000000003</v>
      </c>
      <c r="N36" s="131">
        <f t="shared" si="16"/>
        <v>77.47421498968599</v>
      </c>
      <c r="O36" s="84">
        <f>100-N36</f>
        <v>22.52578501031401</v>
      </c>
    </row>
    <row r="37" spans="1:21" s="85" customFormat="1" ht="58.5" x14ac:dyDescent="0.25">
      <c r="A37" s="81">
        <f t="shared" si="19"/>
        <v>16</v>
      </c>
      <c r="B37" s="90" t="s">
        <v>101</v>
      </c>
      <c r="C37" s="82" t="s">
        <v>100</v>
      </c>
      <c r="D37" s="128">
        <v>2.5499999999999998</v>
      </c>
      <c r="E37" s="128">
        <v>2.5499999999999998</v>
      </c>
      <c r="F37" s="129">
        <f t="shared" si="3"/>
        <v>0</v>
      </c>
      <c r="G37" s="128">
        <v>0</v>
      </c>
      <c r="H37" s="130">
        <f t="shared" si="4"/>
        <v>0.21249999999999999</v>
      </c>
      <c r="I37" s="130">
        <f t="shared" si="5"/>
        <v>-0.21249999999999999</v>
      </c>
      <c r="J37" s="131"/>
      <c r="K37" s="131"/>
      <c r="L37" s="129">
        <v>0</v>
      </c>
      <c r="M37" s="130">
        <f t="shared" si="8"/>
        <v>0</v>
      </c>
      <c r="N37" s="131"/>
    </row>
    <row r="38" spans="1:21" s="85" customFormat="1" ht="23.25" x14ac:dyDescent="0.25">
      <c r="A38" s="81">
        <f t="shared" si="19"/>
        <v>17</v>
      </c>
      <c r="B38" s="115" t="s">
        <v>60</v>
      </c>
      <c r="C38" s="34" t="s">
        <v>61</v>
      </c>
      <c r="D38" s="128">
        <v>70</v>
      </c>
      <c r="E38" s="128">
        <v>70</v>
      </c>
      <c r="F38" s="129">
        <f t="shared" si="3"/>
        <v>0</v>
      </c>
      <c r="G38" s="128">
        <v>0</v>
      </c>
      <c r="H38" s="130">
        <f t="shared" si="4"/>
        <v>5.833333333333333</v>
      </c>
      <c r="I38" s="130">
        <f t="shared" si="5"/>
        <v>-5.833333333333333</v>
      </c>
      <c r="J38" s="131">
        <f t="shared" ref="J38:J44" si="20">F38/H38*100</f>
        <v>0</v>
      </c>
      <c r="K38" s="131">
        <f t="shared" ref="K38:K44" si="21">F38/E38*100</f>
        <v>0</v>
      </c>
      <c r="L38" s="129">
        <v>0</v>
      </c>
      <c r="M38" s="130">
        <f t="shared" si="8"/>
        <v>0</v>
      </c>
      <c r="N38" s="131"/>
    </row>
    <row r="39" spans="1:21" s="85" customFormat="1" ht="23.25" x14ac:dyDescent="0.25">
      <c r="A39" s="81">
        <f t="shared" si="19"/>
        <v>18</v>
      </c>
      <c r="B39" s="90" t="s">
        <v>8</v>
      </c>
      <c r="C39" s="82" t="s">
        <v>21</v>
      </c>
      <c r="D39" s="128">
        <v>1400</v>
      </c>
      <c r="E39" s="128">
        <v>1400</v>
      </c>
      <c r="F39" s="129">
        <f t="shared" ref="F39:F57" si="22">SUM(G39:G39)</f>
        <v>161.375</v>
      </c>
      <c r="G39" s="128">
        <v>161.375</v>
      </c>
      <c r="H39" s="130">
        <f t="shared" si="4"/>
        <v>116.66666666666667</v>
      </c>
      <c r="I39" s="130">
        <f t="shared" ref="I39:I70" si="23">F39-H39</f>
        <v>44.708333333333329</v>
      </c>
      <c r="J39" s="131">
        <f t="shared" si="20"/>
        <v>138.32142857142858</v>
      </c>
      <c r="K39" s="131">
        <f t="shared" si="21"/>
        <v>11.526785714285715</v>
      </c>
      <c r="L39" s="129">
        <v>259.34800000000001</v>
      </c>
      <c r="M39" s="130">
        <f t="shared" ref="M39:M70" si="24">F39-L39</f>
        <v>-97.973000000000013</v>
      </c>
      <c r="N39" s="131">
        <f>F39/L39*100</f>
        <v>62.223344695158623</v>
      </c>
      <c r="R39" s="85">
        <v>246438.04</v>
      </c>
    </row>
    <row r="40" spans="1:21" s="85" customFormat="1" ht="117" x14ac:dyDescent="0.25">
      <c r="A40" s="81">
        <f t="shared" si="19"/>
        <v>19</v>
      </c>
      <c r="B40" s="90" t="s">
        <v>51</v>
      </c>
      <c r="C40" s="82" t="s">
        <v>48</v>
      </c>
      <c r="D40" s="128">
        <v>1000</v>
      </c>
      <c r="E40" s="128">
        <v>1000</v>
      </c>
      <c r="F40" s="129">
        <f t="shared" si="22"/>
        <v>2.294</v>
      </c>
      <c r="G40" s="128">
        <v>2.294</v>
      </c>
      <c r="H40" s="130">
        <f t="shared" si="4"/>
        <v>83.333333333333329</v>
      </c>
      <c r="I40" s="130">
        <f t="shared" si="23"/>
        <v>-81.039333333333332</v>
      </c>
      <c r="J40" s="131">
        <f t="shared" si="20"/>
        <v>2.7528000000000001</v>
      </c>
      <c r="K40" s="131">
        <f t="shared" si="21"/>
        <v>0.22939999999999999</v>
      </c>
      <c r="L40" s="129">
        <v>135.886</v>
      </c>
      <c r="M40" s="130">
        <f t="shared" si="24"/>
        <v>-133.59199999999998</v>
      </c>
      <c r="N40" s="131">
        <f>F40/L40*100</f>
        <v>1.6881797977716617</v>
      </c>
    </row>
    <row r="41" spans="1:21" s="85" customFormat="1" ht="58.5" x14ac:dyDescent="0.25">
      <c r="A41" s="81">
        <f t="shared" si="19"/>
        <v>20</v>
      </c>
      <c r="B41" s="90" t="s">
        <v>132</v>
      </c>
      <c r="C41" s="82" t="s">
        <v>131</v>
      </c>
      <c r="D41" s="128">
        <v>15</v>
      </c>
      <c r="E41" s="128">
        <v>15</v>
      </c>
      <c r="F41" s="129">
        <f t="shared" si="22"/>
        <v>0</v>
      </c>
      <c r="G41" s="128">
        <v>0</v>
      </c>
      <c r="H41" s="130">
        <f t="shared" si="4"/>
        <v>1.25</v>
      </c>
      <c r="I41" s="130">
        <f t="shared" si="23"/>
        <v>-1.25</v>
      </c>
      <c r="J41" s="131">
        <f t="shared" si="20"/>
        <v>0</v>
      </c>
      <c r="K41" s="131">
        <f t="shared" si="21"/>
        <v>0</v>
      </c>
      <c r="L41" s="129">
        <v>0</v>
      </c>
      <c r="M41" s="130">
        <f t="shared" si="24"/>
        <v>0</v>
      </c>
      <c r="N41" s="131"/>
      <c r="P41" s="83">
        <f>F43-F39</f>
        <v>237133.86899999995</v>
      </c>
      <c r="Q41" s="83">
        <f>L43-L39</f>
        <v>231244.37099999998</v>
      </c>
      <c r="R41" s="84">
        <f>P41/Q41</f>
        <v>1.0254687194093903</v>
      </c>
    </row>
    <row r="42" spans="1:21" s="85" customFormat="1" ht="23.25" x14ac:dyDescent="0.25">
      <c r="A42" s="81">
        <f t="shared" si="19"/>
        <v>21</v>
      </c>
      <c r="B42" s="90" t="s">
        <v>88</v>
      </c>
      <c r="C42" s="82" t="s">
        <v>87</v>
      </c>
      <c r="D42" s="128">
        <v>4.4000000000000004</v>
      </c>
      <c r="E42" s="128">
        <v>4.4000000000000004</v>
      </c>
      <c r="F42" s="129">
        <f t="shared" si="22"/>
        <v>0</v>
      </c>
      <c r="G42" s="128">
        <v>0</v>
      </c>
      <c r="H42" s="130">
        <f t="shared" si="4"/>
        <v>0.3666666666666667</v>
      </c>
      <c r="I42" s="130">
        <f t="shared" si="23"/>
        <v>-0.3666666666666667</v>
      </c>
      <c r="J42" s="131">
        <f t="shared" si="20"/>
        <v>0</v>
      </c>
      <c r="K42" s="131">
        <f t="shared" si="21"/>
        <v>0</v>
      </c>
      <c r="L42" s="129">
        <v>0</v>
      </c>
      <c r="M42" s="130">
        <f t="shared" si="24"/>
        <v>0</v>
      </c>
      <c r="N42" s="131"/>
    </row>
    <row r="43" spans="1:21" s="96" customFormat="1" ht="31.5" customHeight="1" x14ac:dyDescent="0.3">
      <c r="A43" s="91"/>
      <c r="B43" s="92" t="s">
        <v>9</v>
      </c>
      <c r="C43" s="93"/>
      <c r="D43" s="93">
        <f>D7+D8+D9+D13+D17+D23+D24+D25+D26+D27+D28+D29+D30+D35+D36+D37+D38+D39+D40+D42+D41</f>
        <v>3751621.3889999995</v>
      </c>
      <c r="E43" s="93">
        <f>E7+E8+E9+E13+E17+E23+E24+E25+E26+E27+E28+E29+E30+E35+E36+E37+E38+E39+E40+E42+E41</f>
        <v>3751621.3889999995</v>
      </c>
      <c r="F43" s="93">
        <f t="shared" si="22"/>
        <v>237295.24399999995</v>
      </c>
      <c r="G43" s="93">
        <f>G7+G8+G9+G13+G17+G23+G24+G25+G26+G27+G28+G29+G30+G35+G36+G37+G38+G39+G40+G42+G41</f>
        <v>237295.24399999995</v>
      </c>
      <c r="H43" s="93">
        <f>H7+H8+H9+H13+H17+H23+H24+H25+H26+H27+H28+H29+H30+H35+H36+H37+H38+H39+H40+H42+H41</f>
        <v>312635.11574999988</v>
      </c>
      <c r="I43" s="94">
        <f t="shared" si="23"/>
        <v>-75339.871749999933</v>
      </c>
      <c r="J43" s="95">
        <f t="shared" si="20"/>
        <v>75.901660448711141</v>
      </c>
      <c r="K43" s="95">
        <f t="shared" si="21"/>
        <v>6.3251383707259272</v>
      </c>
      <c r="L43" s="93">
        <f>L7+L8+L9+L13+L17+L23+L24+L25+L26+L27+L28+L29+L30+L35+L36+L37+L38+L39+L40+L42</f>
        <v>231503.71899999998</v>
      </c>
      <c r="M43" s="94">
        <f t="shared" si="24"/>
        <v>5791.5249999999651</v>
      </c>
      <c r="N43" s="95">
        <f>F43/L43*100</f>
        <v>102.50169847163448</v>
      </c>
      <c r="O43" s="97">
        <v>231503.71900000001</v>
      </c>
      <c r="P43" s="97">
        <f>O43-L43</f>
        <v>0</v>
      </c>
      <c r="S43" s="97"/>
      <c r="U43" s="96">
        <v>294547.38299999997</v>
      </c>
    </row>
    <row r="44" spans="1:21" s="10" customFormat="1" ht="36.75" customHeight="1" x14ac:dyDescent="0.25">
      <c r="A44" s="24">
        <v>1</v>
      </c>
      <c r="B44" s="64" t="s">
        <v>133</v>
      </c>
      <c r="C44" s="25" t="s">
        <v>53</v>
      </c>
      <c r="D44" s="136">
        <v>717803.4</v>
      </c>
      <c r="E44" s="136">
        <v>717803.4</v>
      </c>
      <c r="F44" s="129">
        <f t="shared" si="22"/>
        <v>44804.3</v>
      </c>
      <c r="G44" s="128">
        <v>44804.3</v>
      </c>
      <c r="H44" s="128" t="e">
        <f>#REF!</f>
        <v>#REF!</v>
      </c>
      <c r="I44" s="130" t="e">
        <f t="shared" si="23"/>
        <v>#REF!</v>
      </c>
      <c r="J44" s="131" t="e">
        <f t="shared" si="20"/>
        <v>#REF!</v>
      </c>
      <c r="K44" s="131">
        <f t="shared" si="21"/>
        <v>6.2418623260909607</v>
      </c>
      <c r="L44" s="129">
        <v>34951.4</v>
      </c>
      <c r="M44" s="130">
        <f t="shared" si="24"/>
        <v>9852.9000000000015</v>
      </c>
      <c r="N44" s="131">
        <f>F44/L44*100</f>
        <v>128.19028708435141</v>
      </c>
      <c r="O44" s="45"/>
      <c r="P44" s="45"/>
      <c r="Q44" s="45"/>
      <c r="R44" s="47"/>
    </row>
    <row r="45" spans="1:21" s="10" customFormat="1" ht="36" customHeight="1" x14ac:dyDescent="0.25">
      <c r="A45" s="24">
        <f t="shared" ref="A45:A48" si="25">A44+1</f>
        <v>2</v>
      </c>
      <c r="B45" s="64" t="s">
        <v>134</v>
      </c>
      <c r="C45" s="25" t="s">
        <v>54</v>
      </c>
      <c r="D45" s="136">
        <v>0</v>
      </c>
      <c r="E45" s="136">
        <v>0</v>
      </c>
      <c r="F45" s="129">
        <f t="shared" si="22"/>
        <v>0</v>
      </c>
      <c r="G45" s="128">
        <v>0</v>
      </c>
      <c r="H45" s="128" t="e">
        <f>#REF!</f>
        <v>#REF!</v>
      </c>
      <c r="I45" s="130" t="e">
        <f t="shared" si="23"/>
        <v>#REF!</v>
      </c>
      <c r="J45" s="131"/>
      <c r="K45" s="131"/>
      <c r="L45" s="129">
        <v>24219.599999999999</v>
      </c>
      <c r="M45" s="130">
        <f t="shared" si="24"/>
        <v>-24219.599999999999</v>
      </c>
      <c r="N45" s="131">
        <f>F45/L45*100</f>
        <v>0</v>
      </c>
      <c r="O45" s="45"/>
      <c r="P45" s="45"/>
      <c r="Q45" s="45"/>
      <c r="R45" s="47"/>
    </row>
    <row r="46" spans="1:21" s="10" customFormat="1" ht="58.5" x14ac:dyDescent="0.25">
      <c r="A46" s="24">
        <f t="shared" si="25"/>
        <v>3</v>
      </c>
      <c r="B46" s="156" t="s">
        <v>135</v>
      </c>
      <c r="C46" s="159" t="s">
        <v>118</v>
      </c>
      <c r="D46" s="136">
        <v>0</v>
      </c>
      <c r="E46" s="136">
        <v>0</v>
      </c>
      <c r="F46" s="129">
        <f t="shared" si="22"/>
        <v>0</v>
      </c>
      <c r="G46" s="128">
        <v>0</v>
      </c>
      <c r="H46" s="128" t="e">
        <f>#REF!</f>
        <v>#REF!</v>
      </c>
      <c r="I46" s="130" t="e">
        <f t="shared" si="23"/>
        <v>#REF!</v>
      </c>
      <c r="J46" s="131"/>
      <c r="K46" s="131"/>
      <c r="L46" s="129">
        <v>1744.4</v>
      </c>
      <c r="M46" s="130">
        <f t="shared" si="24"/>
        <v>-1744.4</v>
      </c>
      <c r="N46" s="131">
        <f>F46/L46*100</f>
        <v>0</v>
      </c>
      <c r="O46" s="45"/>
      <c r="P46" s="45"/>
      <c r="Q46" s="45"/>
      <c r="R46" s="47"/>
    </row>
    <row r="47" spans="1:21" s="10" customFormat="1" ht="39" x14ac:dyDescent="0.25">
      <c r="A47" s="24">
        <f t="shared" si="25"/>
        <v>4</v>
      </c>
      <c r="B47" s="156" t="s">
        <v>139</v>
      </c>
      <c r="C47" s="159" t="s">
        <v>127</v>
      </c>
      <c r="D47" s="136">
        <v>11474.77</v>
      </c>
      <c r="E47" s="136">
        <v>11474.77</v>
      </c>
      <c r="F47" s="129">
        <f t="shared" si="22"/>
        <v>716.24</v>
      </c>
      <c r="G47" s="128">
        <v>716.24</v>
      </c>
      <c r="H47" s="128" t="e">
        <f>#REF!</f>
        <v>#REF!</v>
      </c>
      <c r="I47" s="130" t="e">
        <f t="shared" si="23"/>
        <v>#REF!</v>
      </c>
      <c r="J47" s="131" t="e">
        <f>F47/H47*100</f>
        <v>#REF!</v>
      </c>
      <c r="K47" s="131">
        <f>F47/E47*100</f>
        <v>6.2418680287273727</v>
      </c>
      <c r="L47" s="129">
        <v>455.53100000000001</v>
      </c>
      <c r="M47" s="130">
        <f t="shared" si="24"/>
        <v>260.709</v>
      </c>
      <c r="N47" s="131">
        <f>F47/L47*100</f>
        <v>157.23188981649986</v>
      </c>
    </row>
    <row r="48" spans="1:21" s="10" customFormat="1" ht="39" x14ac:dyDescent="0.25">
      <c r="A48" s="24">
        <f t="shared" si="25"/>
        <v>5</v>
      </c>
      <c r="B48" s="156" t="s">
        <v>140</v>
      </c>
      <c r="C48" s="159">
        <v>41051200</v>
      </c>
      <c r="D48" s="136">
        <v>4100.6319999999996</v>
      </c>
      <c r="E48" s="136">
        <v>4100.6319999999996</v>
      </c>
      <c r="F48" s="129">
        <f t="shared" si="22"/>
        <v>203.22900000000001</v>
      </c>
      <c r="G48" s="128">
        <v>203.22900000000001</v>
      </c>
      <c r="H48" s="128" t="e">
        <f>#REF!</f>
        <v>#REF!</v>
      </c>
      <c r="I48" s="130" t="e">
        <f t="shared" si="23"/>
        <v>#REF!</v>
      </c>
      <c r="J48" s="131" t="e">
        <f>F48/H48*100</f>
        <v>#REF!</v>
      </c>
      <c r="K48" s="131">
        <f>F48/E48*100</f>
        <v>4.9560409224724395</v>
      </c>
      <c r="L48" s="129">
        <v>0</v>
      </c>
      <c r="M48" s="130">
        <f t="shared" si="24"/>
        <v>203.22900000000001</v>
      </c>
      <c r="N48" s="131"/>
    </row>
    <row r="49" spans="1:17" s="10" customFormat="1" ht="55.5" customHeight="1" x14ac:dyDescent="0.25">
      <c r="A49" s="212">
        <v>6</v>
      </c>
      <c r="B49" s="156" t="s">
        <v>136</v>
      </c>
      <c r="C49" s="215" t="s">
        <v>106</v>
      </c>
      <c r="D49" s="136">
        <f>SUM(D50:D51)</f>
        <v>0</v>
      </c>
      <c r="E49" s="136">
        <f>SUM(E50:E51)</f>
        <v>0</v>
      </c>
      <c r="F49" s="129">
        <f t="shared" si="22"/>
        <v>0</v>
      </c>
      <c r="G49" s="128">
        <f>SUM(G50:G51)</f>
        <v>0</v>
      </c>
      <c r="H49" s="128" t="e">
        <f>#REF!</f>
        <v>#REF!</v>
      </c>
      <c r="I49" s="130" t="e">
        <f t="shared" si="23"/>
        <v>#REF!</v>
      </c>
      <c r="J49" s="131"/>
      <c r="K49" s="131"/>
      <c r="L49" s="129">
        <f>SUM(L50:L51)</f>
        <v>2066.1</v>
      </c>
      <c r="M49" s="130">
        <f t="shared" si="24"/>
        <v>-2066.1</v>
      </c>
      <c r="N49" s="131">
        <f>F49/L49*100</f>
        <v>0</v>
      </c>
    </row>
    <row r="50" spans="1:17" s="44" customFormat="1" ht="58.5" x14ac:dyDescent="0.25">
      <c r="A50" s="213"/>
      <c r="B50" s="157" t="s">
        <v>94</v>
      </c>
      <c r="C50" s="216"/>
      <c r="D50" s="137">
        <v>0</v>
      </c>
      <c r="E50" s="137">
        <v>0</v>
      </c>
      <c r="F50" s="133">
        <f t="shared" si="22"/>
        <v>0</v>
      </c>
      <c r="G50" s="132">
        <v>0</v>
      </c>
      <c r="H50" s="132" t="e">
        <f>#REF!</f>
        <v>#REF!</v>
      </c>
      <c r="I50" s="134" t="e">
        <f t="shared" si="23"/>
        <v>#REF!</v>
      </c>
      <c r="J50" s="135"/>
      <c r="K50" s="135"/>
      <c r="L50" s="133">
        <v>1350</v>
      </c>
      <c r="M50" s="134">
        <f t="shared" si="24"/>
        <v>-1350</v>
      </c>
      <c r="N50" s="135">
        <f>F50/L50*100</f>
        <v>0</v>
      </c>
    </row>
    <row r="51" spans="1:17" s="44" customFormat="1" ht="23.25" customHeight="1" x14ac:dyDescent="0.25">
      <c r="A51" s="214"/>
      <c r="B51" s="157" t="s">
        <v>102</v>
      </c>
      <c r="C51" s="217"/>
      <c r="D51" s="137">
        <v>0</v>
      </c>
      <c r="E51" s="137">
        <f t="shared" ref="E51" si="26">D51</f>
        <v>0</v>
      </c>
      <c r="F51" s="133">
        <f t="shared" si="22"/>
        <v>0</v>
      </c>
      <c r="G51" s="132">
        <v>0</v>
      </c>
      <c r="H51" s="132" t="e">
        <f>#REF!</f>
        <v>#REF!</v>
      </c>
      <c r="I51" s="134" t="e">
        <f t="shared" si="23"/>
        <v>#REF!</v>
      </c>
      <c r="J51" s="135"/>
      <c r="K51" s="135"/>
      <c r="L51" s="133">
        <v>716.1</v>
      </c>
      <c r="M51" s="134">
        <f t="shared" si="24"/>
        <v>-716.1</v>
      </c>
      <c r="N51" s="135">
        <f>F51/L51*100</f>
        <v>0</v>
      </c>
      <c r="Q51" s="44" t="e">
        <f>O51/#REF!*100</f>
        <v>#REF!</v>
      </c>
    </row>
    <row r="52" spans="1:17" s="10" customFormat="1" ht="39" x14ac:dyDescent="0.25">
      <c r="A52" s="24">
        <v>7</v>
      </c>
      <c r="B52" s="161" t="s">
        <v>172</v>
      </c>
      <c r="C52" s="159" t="s">
        <v>138</v>
      </c>
      <c r="D52" s="136">
        <v>7100</v>
      </c>
      <c r="E52" s="136">
        <v>7100</v>
      </c>
      <c r="F52" s="129">
        <f t="shared" si="22"/>
        <v>1183.3330000000001</v>
      </c>
      <c r="G52" s="128">
        <v>1183.3330000000001</v>
      </c>
      <c r="H52" s="128" t="e">
        <f>#REF!</f>
        <v>#REF!</v>
      </c>
      <c r="I52" s="130" t="e">
        <f t="shared" si="23"/>
        <v>#REF!</v>
      </c>
      <c r="J52" s="131" t="e">
        <f t="shared" ref="J52:J57" si="27">F52/H52*100</f>
        <v>#REF!</v>
      </c>
      <c r="K52" s="131">
        <f t="shared" ref="K52:K57" si="28">F52/E52*100</f>
        <v>16.666661971830987</v>
      </c>
      <c r="L52" s="129"/>
      <c r="M52" s="130">
        <f t="shared" si="24"/>
        <v>1183.3330000000001</v>
      </c>
      <c r="N52" s="131"/>
      <c r="O52" s="129"/>
      <c r="P52" s="129"/>
    </row>
    <row r="53" spans="1:17" s="10" customFormat="1" ht="23.25" x14ac:dyDescent="0.25">
      <c r="A53" s="24">
        <v>8</v>
      </c>
      <c r="B53" s="161" t="s">
        <v>137</v>
      </c>
      <c r="C53" s="159" t="s">
        <v>119</v>
      </c>
      <c r="D53" s="136">
        <f>SUM(D54:D57)</f>
        <v>3644</v>
      </c>
      <c r="E53" s="136">
        <f>SUM(E54:E57)</f>
        <v>3644</v>
      </c>
      <c r="F53" s="129">
        <f t="shared" si="22"/>
        <v>0</v>
      </c>
      <c r="G53" s="128">
        <f>SUM(G54:G57)</f>
        <v>0</v>
      </c>
      <c r="H53" s="128" t="e">
        <f>#REF!</f>
        <v>#REF!</v>
      </c>
      <c r="I53" s="130" t="e">
        <f t="shared" si="23"/>
        <v>#REF!</v>
      </c>
      <c r="J53" s="131" t="e">
        <f t="shared" si="27"/>
        <v>#REF!</v>
      </c>
      <c r="K53" s="131">
        <f t="shared" si="28"/>
        <v>0</v>
      </c>
      <c r="L53" s="129">
        <f t="shared" ref="L53" si="29">SUM(L54:L56)</f>
        <v>8.8000000000000007</v>
      </c>
      <c r="M53" s="130">
        <f t="shared" si="24"/>
        <v>-8.8000000000000007</v>
      </c>
      <c r="N53" s="131">
        <f>F53/L53*100</f>
        <v>0</v>
      </c>
      <c r="O53" s="129">
        <v>5098.8379999999997</v>
      </c>
      <c r="P53" s="129">
        <f>O53-L53</f>
        <v>5090.0379999999996</v>
      </c>
    </row>
    <row r="54" spans="1:17" s="44" customFormat="1" ht="53.25" customHeight="1" x14ac:dyDescent="0.25">
      <c r="A54" s="43" t="s">
        <v>167</v>
      </c>
      <c r="B54" s="157" t="s">
        <v>173</v>
      </c>
      <c r="C54" s="114"/>
      <c r="D54" s="137">
        <v>105</v>
      </c>
      <c r="E54" s="137">
        <v>105</v>
      </c>
      <c r="F54" s="133">
        <f t="shared" si="22"/>
        <v>0</v>
      </c>
      <c r="G54" s="132">
        <v>0</v>
      </c>
      <c r="H54" s="132" t="e">
        <f>#REF!</f>
        <v>#REF!</v>
      </c>
      <c r="I54" s="134" t="e">
        <f t="shared" si="23"/>
        <v>#REF!</v>
      </c>
      <c r="J54" s="135" t="e">
        <f t="shared" si="27"/>
        <v>#REF!</v>
      </c>
      <c r="K54" s="135">
        <f t="shared" si="28"/>
        <v>0</v>
      </c>
      <c r="L54" s="133">
        <v>8.8000000000000007</v>
      </c>
      <c r="M54" s="134">
        <f t="shared" si="24"/>
        <v>-8.8000000000000007</v>
      </c>
      <c r="N54" s="135">
        <f>F54/L54*100</f>
        <v>0</v>
      </c>
    </row>
    <row r="55" spans="1:17" s="44" customFormat="1" ht="40.5" x14ac:dyDescent="0.25">
      <c r="A55" s="43" t="s">
        <v>168</v>
      </c>
      <c r="B55" s="157" t="s">
        <v>174</v>
      </c>
      <c r="C55" s="114"/>
      <c r="D55" s="137">
        <v>1246.7</v>
      </c>
      <c r="E55" s="137">
        <v>1246.7</v>
      </c>
      <c r="F55" s="133">
        <f t="shared" si="22"/>
        <v>0</v>
      </c>
      <c r="G55" s="132">
        <v>0</v>
      </c>
      <c r="H55" s="132" t="e">
        <f>#REF!</f>
        <v>#REF!</v>
      </c>
      <c r="I55" s="134" t="e">
        <f t="shared" si="23"/>
        <v>#REF!</v>
      </c>
      <c r="J55" s="135" t="e">
        <f t="shared" si="27"/>
        <v>#REF!</v>
      </c>
      <c r="K55" s="135">
        <f t="shared" si="28"/>
        <v>0</v>
      </c>
      <c r="L55" s="133">
        <v>0</v>
      </c>
      <c r="M55" s="134">
        <f t="shared" si="24"/>
        <v>0</v>
      </c>
      <c r="N55" s="135"/>
    </row>
    <row r="56" spans="1:17" s="44" customFormat="1" ht="60" x14ac:dyDescent="0.25">
      <c r="A56" s="43" t="s">
        <v>169</v>
      </c>
      <c r="B56" s="157" t="s">
        <v>175</v>
      </c>
      <c r="C56" s="114"/>
      <c r="D56" s="137">
        <v>292.3</v>
      </c>
      <c r="E56" s="137">
        <v>292.3</v>
      </c>
      <c r="F56" s="133">
        <f t="shared" si="22"/>
        <v>0</v>
      </c>
      <c r="G56" s="132">
        <v>0</v>
      </c>
      <c r="H56" s="132" t="e">
        <f>#REF!</f>
        <v>#REF!</v>
      </c>
      <c r="I56" s="134" t="e">
        <f t="shared" si="23"/>
        <v>#REF!</v>
      </c>
      <c r="J56" s="135" t="e">
        <f t="shared" si="27"/>
        <v>#REF!</v>
      </c>
      <c r="K56" s="135">
        <f t="shared" si="28"/>
        <v>0</v>
      </c>
      <c r="L56" s="133">
        <v>0</v>
      </c>
      <c r="M56" s="134">
        <f t="shared" si="24"/>
        <v>0</v>
      </c>
      <c r="N56" s="135"/>
    </row>
    <row r="57" spans="1:17" s="44" customFormat="1" ht="78.75" customHeight="1" x14ac:dyDescent="0.25">
      <c r="A57" s="43" t="s">
        <v>170</v>
      </c>
      <c r="B57" s="157" t="s">
        <v>176</v>
      </c>
      <c r="C57" s="114"/>
      <c r="D57" s="137">
        <v>2000</v>
      </c>
      <c r="E57" s="137">
        <v>2000</v>
      </c>
      <c r="F57" s="133">
        <f t="shared" si="22"/>
        <v>0</v>
      </c>
      <c r="G57" s="132">
        <v>0</v>
      </c>
      <c r="H57" s="132" t="e">
        <f>#REF!</f>
        <v>#REF!</v>
      </c>
      <c r="I57" s="134" t="e">
        <f t="shared" si="23"/>
        <v>#REF!</v>
      </c>
      <c r="J57" s="135" t="e">
        <f t="shared" si="27"/>
        <v>#REF!</v>
      </c>
      <c r="K57" s="135">
        <f t="shared" si="28"/>
        <v>0</v>
      </c>
      <c r="L57" s="133">
        <v>0</v>
      </c>
      <c r="M57" s="134">
        <f t="shared" si="24"/>
        <v>0</v>
      </c>
      <c r="N57" s="135"/>
    </row>
    <row r="58" spans="1:17" s="10" customFormat="1" ht="23.25" hidden="1" customHeight="1" x14ac:dyDescent="0.25">
      <c r="A58" s="24"/>
      <c r="B58" s="160"/>
      <c r="C58" s="25"/>
      <c r="D58" s="136"/>
      <c r="E58" s="136"/>
      <c r="F58" s="129"/>
      <c r="G58" s="128"/>
      <c r="H58" s="136"/>
      <c r="I58" s="130"/>
      <c r="J58" s="131"/>
      <c r="K58" s="131"/>
      <c r="L58" s="129"/>
      <c r="M58" s="134"/>
      <c r="N58" s="131"/>
    </row>
    <row r="59" spans="1:17" s="51" customFormat="1" ht="39" customHeight="1" x14ac:dyDescent="0.3">
      <c r="A59" s="48"/>
      <c r="B59" s="52" t="s">
        <v>179</v>
      </c>
      <c r="C59" s="49"/>
      <c r="D59" s="50">
        <f>D62+D61</f>
        <v>744122.80200000003</v>
      </c>
      <c r="E59" s="50">
        <f>E62+E61</f>
        <v>744122.80200000003</v>
      </c>
      <c r="F59" s="50">
        <f>SUM(G59:G59)</f>
        <v>46907.102000000006</v>
      </c>
      <c r="G59" s="50">
        <f>G62+G61</f>
        <v>46907.102000000006</v>
      </c>
      <c r="H59" s="50" t="e">
        <f>H62+H61</f>
        <v>#REF!</v>
      </c>
      <c r="I59" s="94" t="e">
        <f>F59-H59</f>
        <v>#REF!</v>
      </c>
      <c r="J59" s="95" t="e">
        <f>F59/H59*100</f>
        <v>#REF!</v>
      </c>
      <c r="K59" s="95">
        <f>F59/E59*100</f>
        <v>6.3036775481044875</v>
      </c>
      <c r="L59" s="50">
        <f>L62+L61</f>
        <v>63445.830999999998</v>
      </c>
      <c r="M59" s="94">
        <f>F59-L59</f>
        <v>-16538.728999999992</v>
      </c>
      <c r="N59" s="95">
        <f>F59/L59*100</f>
        <v>73.932520483497186</v>
      </c>
    </row>
    <row r="60" spans="1:17" s="13" customFormat="1" ht="23.25" hidden="1" x14ac:dyDescent="0.25">
      <c r="A60" s="12"/>
      <c r="B60" s="196" t="s">
        <v>103</v>
      </c>
      <c r="C60" s="11"/>
      <c r="D60" s="138"/>
      <c r="E60" s="138"/>
      <c r="F60" s="139"/>
      <c r="G60" s="138"/>
      <c r="H60" s="138"/>
      <c r="I60" s="99"/>
      <c r="J60" s="100"/>
      <c r="K60" s="100"/>
      <c r="L60" s="139"/>
      <c r="M60" s="99"/>
      <c r="N60" s="100"/>
    </row>
    <row r="61" spans="1:17" s="13" customFormat="1" ht="39" hidden="1" customHeight="1" x14ac:dyDescent="0.25">
      <c r="A61" s="12"/>
      <c r="B61" s="185" t="s">
        <v>120</v>
      </c>
      <c r="C61" s="26"/>
      <c r="D61" s="59">
        <f>D46</f>
        <v>0</v>
      </c>
      <c r="E61" s="59">
        <f>E46</f>
        <v>0</v>
      </c>
      <c r="F61" s="50">
        <f>SUM(G61:G61)</f>
        <v>0</v>
      </c>
      <c r="G61" s="59">
        <f>G46</f>
        <v>0</v>
      </c>
      <c r="H61" s="59" t="e">
        <f>H46</f>
        <v>#REF!</v>
      </c>
      <c r="I61" s="99" t="e">
        <f>F61-H61</f>
        <v>#REF!</v>
      </c>
      <c r="J61" s="100"/>
      <c r="K61" s="100"/>
      <c r="L61" s="50">
        <f>L46</f>
        <v>1744.4</v>
      </c>
      <c r="M61" s="99">
        <f>F61-L61</f>
        <v>-1744.4</v>
      </c>
      <c r="N61" s="100">
        <f>F61/L61*100</f>
        <v>0</v>
      </c>
    </row>
    <row r="62" spans="1:17" s="13" customFormat="1" ht="39" hidden="1" customHeight="1" x14ac:dyDescent="0.25">
      <c r="A62" s="12"/>
      <c r="B62" s="185" t="s">
        <v>75</v>
      </c>
      <c r="C62" s="26"/>
      <c r="D62" s="59">
        <f>D63+D64</f>
        <v>744122.80200000003</v>
      </c>
      <c r="E62" s="59">
        <f>E63+E64</f>
        <v>744122.80200000003</v>
      </c>
      <c r="F62" s="50">
        <f>SUM(G62:G62)</f>
        <v>46907.102000000006</v>
      </c>
      <c r="G62" s="59">
        <f>G63+G64</f>
        <v>46907.102000000006</v>
      </c>
      <c r="H62" s="59" t="e">
        <f>H63+H64</f>
        <v>#REF!</v>
      </c>
      <c r="I62" s="99" t="e">
        <f>F62-H62</f>
        <v>#REF!</v>
      </c>
      <c r="J62" s="100" t="e">
        <f>F62/H62*100</f>
        <v>#REF!</v>
      </c>
      <c r="K62" s="100">
        <f>F62/E62*100</f>
        <v>6.3036775481044875</v>
      </c>
      <c r="L62" s="50">
        <f t="shared" ref="L62" si="30">L63+L64</f>
        <v>61701.430999999997</v>
      </c>
      <c r="M62" s="99">
        <f>F62-L62</f>
        <v>-14794.328999999991</v>
      </c>
      <c r="N62" s="100">
        <f>F62/L62*100</f>
        <v>76.022713314380027</v>
      </c>
    </row>
    <row r="63" spans="1:17" s="8" customFormat="1" ht="39" hidden="1" customHeight="1" x14ac:dyDescent="0.25">
      <c r="A63" s="14"/>
      <c r="B63" s="17" t="s">
        <v>108</v>
      </c>
      <c r="C63" s="17"/>
      <c r="D63" s="137">
        <f>D44+D45</f>
        <v>717803.4</v>
      </c>
      <c r="E63" s="137">
        <f>E44+E45</f>
        <v>717803.4</v>
      </c>
      <c r="F63" s="140">
        <f>SUM(G63:G63)</f>
        <v>44804.3</v>
      </c>
      <c r="G63" s="137">
        <f>G44+G45</f>
        <v>44804.3</v>
      </c>
      <c r="H63" s="137" t="e">
        <f>H44+H45</f>
        <v>#REF!</v>
      </c>
      <c r="I63" s="134" t="e">
        <f>F63-H63</f>
        <v>#REF!</v>
      </c>
      <c r="J63" s="135" t="e">
        <f>F63/H63*100</f>
        <v>#REF!</v>
      </c>
      <c r="K63" s="135">
        <f>F63/E63*100</f>
        <v>6.2418623260909607</v>
      </c>
      <c r="L63" s="140">
        <f>L44+L45</f>
        <v>59171</v>
      </c>
      <c r="M63" s="134">
        <f>F63-L63</f>
        <v>-14366.699999999997</v>
      </c>
      <c r="N63" s="135">
        <f>F63/L63*100</f>
        <v>75.720031772320908</v>
      </c>
    </row>
    <row r="64" spans="1:17" s="8" customFormat="1" ht="39" hidden="1" customHeight="1" x14ac:dyDescent="0.25">
      <c r="A64" s="14"/>
      <c r="B64" s="197" t="s">
        <v>107</v>
      </c>
      <c r="C64" s="17"/>
      <c r="D64" s="137">
        <f>D47+D49+D53+D48+D52</f>
        <v>26319.402000000002</v>
      </c>
      <c r="E64" s="137">
        <f>E47+E49+E53+E48+E52</f>
        <v>26319.402000000002</v>
      </c>
      <c r="F64" s="140">
        <f>SUM(G64:G64)</f>
        <v>2102.8020000000001</v>
      </c>
      <c r="G64" s="137">
        <f>G47+G49+G53+G48+G52</f>
        <v>2102.8020000000001</v>
      </c>
      <c r="H64" s="137" t="e">
        <f>H47+H49+H53+H48+H52</f>
        <v>#REF!</v>
      </c>
      <c r="I64" s="134" t="e">
        <f>F64-H64</f>
        <v>#REF!</v>
      </c>
      <c r="J64" s="135" t="e">
        <f>F64/H64*100</f>
        <v>#REF!</v>
      </c>
      <c r="K64" s="135">
        <f>F64/E64*100</f>
        <v>7.9895508264207518</v>
      </c>
      <c r="L64" s="140">
        <f>L47+L49+L53+L48</f>
        <v>2530.431</v>
      </c>
      <c r="M64" s="134">
        <f>F64-L64</f>
        <v>-427.62899999999991</v>
      </c>
      <c r="N64" s="135">
        <f>F64/L64*100</f>
        <v>83.100546902879387</v>
      </c>
    </row>
    <row r="65" spans="1:19" s="8" customFormat="1" ht="23.25" x14ac:dyDescent="0.25">
      <c r="A65" s="14"/>
      <c r="B65" s="46"/>
      <c r="C65" s="17"/>
      <c r="D65" s="137"/>
      <c r="E65" s="137"/>
      <c r="F65" s="140"/>
      <c r="G65" s="137"/>
      <c r="H65" s="137"/>
      <c r="I65" s="134"/>
      <c r="J65" s="135"/>
      <c r="K65" s="135"/>
      <c r="L65" s="140"/>
      <c r="M65" s="134"/>
      <c r="N65" s="135"/>
    </row>
    <row r="66" spans="1:19" s="173" customFormat="1" ht="36.75" customHeight="1" x14ac:dyDescent="0.3">
      <c r="A66" s="166"/>
      <c r="B66" s="167" t="s">
        <v>29</v>
      </c>
      <c r="C66" s="168"/>
      <c r="D66" s="169">
        <f>D59+D43</f>
        <v>4495744.1909999996</v>
      </c>
      <c r="E66" s="169">
        <f>E59+E43</f>
        <v>4495744.1909999996</v>
      </c>
      <c r="F66" s="169">
        <f>SUM(G66:G66)</f>
        <v>284202.34599999996</v>
      </c>
      <c r="G66" s="169">
        <f>G59+G43</f>
        <v>284202.34599999996</v>
      </c>
      <c r="H66" s="169" t="e">
        <f>H59+H43</f>
        <v>#REF!</v>
      </c>
      <c r="I66" s="170" t="e">
        <f>F66-H66</f>
        <v>#REF!</v>
      </c>
      <c r="J66" s="171" t="e">
        <f>F66/H66*100</f>
        <v>#REF!</v>
      </c>
      <c r="K66" s="171">
        <f>F66/E66*100</f>
        <v>6.3215862363553237</v>
      </c>
      <c r="L66" s="169">
        <f>L59+L43</f>
        <v>294949.55</v>
      </c>
      <c r="M66" s="170">
        <f>F66-L66</f>
        <v>-10747.204000000027</v>
      </c>
      <c r="N66" s="171">
        <f>F66/L66*100</f>
        <v>96.356256858164386</v>
      </c>
      <c r="O66" s="169">
        <v>294949.55</v>
      </c>
      <c r="P66" s="172">
        <f>O66-L66</f>
        <v>0</v>
      </c>
      <c r="S66" s="172"/>
    </row>
    <row r="67" spans="1:19" s="10" customFormat="1" ht="31.5" customHeight="1" x14ac:dyDescent="0.25">
      <c r="A67" s="24"/>
      <c r="B67" s="202" t="s">
        <v>10</v>
      </c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4"/>
    </row>
    <row r="68" spans="1:19" s="65" customFormat="1" ht="39.75" customHeight="1" x14ac:dyDescent="0.3">
      <c r="A68" s="24">
        <v>1</v>
      </c>
      <c r="B68" s="64" t="s">
        <v>13</v>
      </c>
      <c r="C68" s="25" t="s">
        <v>22</v>
      </c>
      <c r="D68" s="136">
        <f>D69+D70</f>
        <v>70446.198000000004</v>
      </c>
      <c r="E68" s="136">
        <f t="shared" ref="E68:E110" si="31">D68</f>
        <v>70446.198000000004</v>
      </c>
      <c r="F68" s="129">
        <f t="shared" ref="F68:F81" si="32">SUM(G68:G68)</f>
        <v>3860.3040000000001</v>
      </c>
      <c r="G68" s="128">
        <f t="shared" ref="G68" si="33">G69+G70</f>
        <v>3860.3040000000001</v>
      </c>
      <c r="H68" s="130">
        <f t="shared" ref="H68" si="34">H69+H70</f>
        <v>5870.5165000000006</v>
      </c>
      <c r="I68" s="130">
        <f t="shared" ref="I68:I81" si="35">F68-H68</f>
        <v>-2010.2125000000005</v>
      </c>
      <c r="J68" s="131">
        <f>F68/H68*100</f>
        <v>65.757484882292715</v>
      </c>
      <c r="K68" s="131">
        <f>F68/E68*100</f>
        <v>5.4797904068577274</v>
      </c>
      <c r="L68" s="129">
        <f t="shared" ref="L68" si="36">L69+L70</f>
        <v>6319.7420000000002</v>
      </c>
      <c r="M68" s="130">
        <f t="shared" ref="M68:M81" si="37">F68-L68</f>
        <v>-2459.4380000000001</v>
      </c>
      <c r="N68" s="131">
        <f>F68/L68*100</f>
        <v>61.083253082166969</v>
      </c>
    </row>
    <row r="69" spans="1:19" s="68" customFormat="1" ht="48.75" customHeight="1" x14ac:dyDescent="0.3">
      <c r="A69" s="43" t="s">
        <v>125</v>
      </c>
      <c r="B69" s="112" t="s">
        <v>121</v>
      </c>
      <c r="C69" s="17" t="s">
        <v>122</v>
      </c>
      <c r="D69" s="137">
        <v>70446.198000000004</v>
      </c>
      <c r="E69" s="137">
        <v>70446.198000000004</v>
      </c>
      <c r="F69" s="133">
        <f t="shared" si="32"/>
        <v>3552.8009999999999</v>
      </c>
      <c r="G69" s="132">
        <v>3552.8009999999999</v>
      </c>
      <c r="H69" s="134">
        <f>E69/12*1</f>
        <v>5870.5165000000006</v>
      </c>
      <c r="I69" s="134">
        <f t="shared" si="35"/>
        <v>-2317.7155000000007</v>
      </c>
      <c r="J69" s="135">
        <f>F69/H69*100</f>
        <v>60.519393821650944</v>
      </c>
      <c r="K69" s="135">
        <f>F69/E69*100</f>
        <v>5.0432828184709129</v>
      </c>
      <c r="L69" s="133">
        <v>5665.7939999999999</v>
      </c>
      <c r="M69" s="134">
        <f t="shared" si="37"/>
        <v>-2112.9929999999999</v>
      </c>
      <c r="N69" s="135">
        <f>F69/L69*100</f>
        <v>62.706144981621293</v>
      </c>
    </row>
    <row r="70" spans="1:19" s="68" customFormat="1" ht="38.25" customHeight="1" x14ac:dyDescent="0.3">
      <c r="A70" s="43" t="s">
        <v>126</v>
      </c>
      <c r="B70" s="112" t="s">
        <v>123</v>
      </c>
      <c r="C70" s="17" t="s">
        <v>124</v>
      </c>
      <c r="D70" s="137">
        <v>0</v>
      </c>
      <c r="E70" s="137">
        <v>0</v>
      </c>
      <c r="F70" s="133">
        <f t="shared" si="32"/>
        <v>307.50299999999999</v>
      </c>
      <c r="G70" s="132">
        <v>307.50299999999999</v>
      </c>
      <c r="H70" s="134"/>
      <c r="I70" s="134">
        <f t="shared" si="35"/>
        <v>307.50299999999999</v>
      </c>
      <c r="J70" s="135"/>
      <c r="K70" s="135"/>
      <c r="L70" s="133">
        <v>653.94799999999998</v>
      </c>
      <c r="M70" s="134">
        <f t="shared" si="37"/>
        <v>-346.44499999999999</v>
      </c>
      <c r="N70" s="135">
        <f>F70/L70*100</f>
        <v>47.022546135166706</v>
      </c>
    </row>
    <row r="71" spans="1:19" s="65" customFormat="1" ht="47.25" customHeight="1" x14ac:dyDescent="0.3">
      <c r="A71" s="24">
        <v>2</v>
      </c>
      <c r="B71" s="126" t="s">
        <v>32</v>
      </c>
      <c r="C71" s="25" t="s">
        <v>31</v>
      </c>
      <c r="D71" s="136">
        <v>2267.6</v>
      </c>
      <c r="E71" s="136">
        <v>2267.6</v>
      </c>
      <c r="F71" s="129">
        <f t="shared" si="32"/>
        <v>68.400999999999996</v>
      </c>
      <c r="G71" s="128">
        <v>68.400999999999996</v>
      </c>
      <c r="H71" s="130">
        <f>E71/12*1</f>
        <v>188.96666666666667</v>
      </c>
      <c r="I71" s="130">
        <f t="shared" si="35"/>
        <v>-120.56566666666667</v>
      </c>
      <c r="J71" s="131">
        <f t="shared" ref="J71:J76" si="38">F71/H71*100</f>
        <v>36.197389310284002</v>
      </c>
      <c r="K71" s="131">
        <f t="shared" ref="K71:K76" si="39">F71/E71*100</f>
        <v>3.0164491091903334</v>
      </c>
      <c r="L71" s="129">
        <v>99.519000000000005</v>
      </c>
      <c r="M71" s="130">
        <f t="shared" si="37"/>
        <v>-31.118000000000009</v>
      </c>
      <c r="N71" s="131">
        <f>F71/L71*100</f>
        <v>68.731598991147408</v>
      </c>
    </row>
    <row r="72" spans="1:19" s="65" customFormat="1" ht="39" x14ac:dyDescent="0.3">
      <c r="A72" s="24">
        <f t="shared" ref="A72:A75" si="40">A71+1</f>
        <v>3</v>
      </c>
      <c r="B72" s="126" t="s">
        <v>89</v>
      </c>
      <c r="C72" s="25">
        <v>21110000</v>
      </c>
      <c r="D72" s="136">
        <v>160</v>
      </c>
      <c r="E72" s="136">
        <v>160</v>
      </c>
      <c r="F72" s="129">
        <f t="shared" si="32"/>
        <v>0</v>
      </c>
      <c r="G72" s="128">
        <v>0</v>
      </c>
      <c r="H72" s="130">
        <f>E72/12*1</f>
        <v>13.333333333333334</v>
      </c>
      <c r="I72" s="130">
        <f t="shared" si="35"/>
        <v>-13.333333333333334</v>
      </c>
      <c r="J72" s="131">
        <f t="shared" si="38"/>
        <v>0</v>
      </c>
      <c r="K72" s="131">
        <f t="shared" si="39"/>
        <v>0</v>
      </c>
      <c r="L72" s="129">
        <v>0</v>
      </c>
      <c r="M72" s="130">
        <f t="shared" si="37"/>
        <v>0</v>
      </c>
      <c r="N72" s="131"/>
    </row>
    <row r="73" spans="1:19" s="65" customFormat="1" ht="60" customHeight="1" x14ac:dyDescent="0.3">
      <c r="A73" s="24">
        <f t="shared" si="40"/>
        <v>4</v>
      </c>
      <c r="B73" s="64" t="s">
        <v>27</v>
      </c>
      <c r="C73" s="25" t="s">
        <v>26</v>
      </c>
      <c r="D73" s="136">
        <v>15.7</v>
      </c>
      <c r="E73" s="136">
        <v>15.7</v>
      </c>
      <c r="F73" s="129">
        <f t="shared" si="32"/>
        <v>36.722999999999999</v>
      </c>
      <c r="G73" s="128">
        <v>36.722999999999999</v>
      </c>
      <c r="H73" s="130">
        <f>E73/12*1</f>
        <v>1.3083333333333333</v>
      </c>
      <c r="I73" s="130">
        <f t="shared" si="35"/>
        <v>35.414666666666669</v>
      </c>
      <c r="J73" s="131">
        <f t="shared" si="38"/>
        <v>2806.8535031847132</v>
      </c>
      <c r="K73" s="131">
        <f t="shared" si="39"/>
        <v>233.90445859872614</v>
      </c>
      <c r="L73" s="129">
        <v>0</v>
      </c>
      <c r="M73" s="130">
        <f t="shared" si="37"/>
        <v>36.722999999999999</v>
      </c>
      <c r="N73" s="131"/>
    </row>
    <row r="74" spans="1:19" s="65" customFormat="1" ht="71.25" customHeight="1" x14ac:dyDescent="0.3">
      <c r="A74" s="24">
        <f t="shared" si="40"/>
        <v>5</v>
      </c>
      <c r="B74" s="64" t="s">
        <v>68</v>
      </c>
      <c r="C74" s="25" t="s">
        <v>69</v>
      </c>
      <c r="D74" s="136">
        <v>0.4</v>
      </c>
      <c r="E74" s="136">
        <v>0.4</v>
      </c>
      <c r="F74" s="129">
        <f t="shared" si="32"/>
        <v>3.5000000000000003E-2</v>
      </c>
      <c r="G74" s="128">
        <v>3.5000000000000003E-2</v>
      </c>
      <c r="H74" s="130">
        <f>E74/12*1</f>
        <v>3.3333333333333333E-2</v>
      </c>
      <c r="I74" s="130">
        <f t="shared" si="35"/>
        <v>1.6666666666666705E-3</v>
      </c>
      <c r="J74" s="131">
        <f t="shared" si="38"/>
        <v>105</v>
      </c>
      <c r="K74" s="131">
        <f t="shared" si="39"/>
        <v>8.75</v>
      </c>
      <c r="L74" s="129">
        <v>0</v>
      </c>
      <c r="M74" s="130">
        <f t="shared" si="37"/>
        <v>3.5000000000000003E-2</v>
      </c>
      <c r="N74" s="131"/>
    </row>
    <row r="75" spans="1:19" s="32" customFormat="1" ht="41.25" customHeight="1" x14ac:dyDescent="0.3">
      <c r="A75" s="12">
        <f t="shared" si="40"/>
        <v>6</v>
      </c>
      <c r="B75" s="16" t="s">
        <v>11</v>
      </c>
      <c r="C75" s="9"/>
      <c r="D75" s="59">
        <f>SUM(D76:D79)</f>
        <v>90003.199999999997</v>
      </c>
      <c r="E75" s="59">
        <f>SUM(E76:E79)</f>
        <v>90003.199999999997</v>
      </c>
      <c r="F75" s="50">
        <f t="shared" si="32"/>
        <v>8655.4589999999989</v>
      </c>
      <c r="G75" s="59">
        <f>SUM(G76:G79)</f>
        <v>8655.4589999999989</v>
      </c>
      <c r="H75" s="59">
        <f>SUM(H76:H79)</f>
        <v>7500.2666666666664</v>
      </c>
      <c r="I75" s="99">
        <f t="shared" si="35"/>
        <v>1155.1923333333325</v>
      </c>
      <c r="J75" s="100">
        <f t="shared" si="38"/>
        <v>115.40201681717983</v>
      </c>
      <c r="K75" s="100">
        <f t="shared" si="39"/>
        <v>9.6168347347649856</v>
      </c>
      <c r="L75" s="50">
        <f>SUM(L76:L79)</f>
        <v>2734.444</v>
      </c>
      <c r="M75" s="99">
        <f t="shared" si="37"/>
        <v>5921.0149999999994</v>
      </c>
      <c r="N75" s="100">
        <f>F75/L75*100</f>
        <v>316.53451304908782</v>
      </c>
      <c r="O75" s="66"/>
    </row>
    <row r="76" spans="1:19" s="68" customFormat="1" ht="39" x14ac:dyDescent="0.3">
      <c r="A76" s="14" t="s">
        <v>142</v>
      </c>
      <c r="B76" s="112" t="s">
        <v>155</v>
      </c>
      <c r="C76" s="17" t="s">
        <v>63</v>
      </c>
      <c r="D76" s="137">
        <v>3.2</v>
      </c>
      <c r="E76" s="137">
        <v>3.2</v>
      </c>
      <c r="F76" s="133">
        <f t="shared" si="32"/>
        <v>0</v>
      </c>
      <c r="G76" s="132">
        <v>0</v>
      </c>
      <c r="H76" s="134">
        <f>E76/12*1</f>
        <v>0.26666666666666666</v>
      </c>
      <c r="I76" s="134">
        <f t="shared" si="35"/>
        <v>-0.26666666666666666</v>
      </c>
      <c r="J76" s="135">
        <f t="shared" si="38"/>
        <v>0</v>
      </c>
      <c r="K76" s="135">
        <f t="shared" si="39"/>
        <v>0</v>
      </c>
      <c r="L76" s="133">
        <v>0</v>
      </c>
      <c r="M76" s="134">
        <f t="shared" si="37"/>
        <v>0</v>
      </c>
      <c r="N76" s="135"/>
    </row>
    <row r="77" spans="1:19" s="68" customFormat="1" ht="36.75" customHeight="1" x14ac:dyDescent="0.3">
      <c r="A77" s="14" t="s">
        <v>143</v>
      </c>
      <c r="B77" s="112" t="s">
        <v>46</v>
      </c>
      <c r="C77" s="17" t="s">
        <v>45</v>
      </c>
      <c r="D77" s="137">
        <v>0</v>
      </c>
      <c r="E77" s="137">
        <v>0</v>
      </c>
      <c r="F77" s="133">
        <f t="shared" si="32"/>
        <v>6037.933</v>
      </c>
      <c r="G77" s="132">
        <v>6037.933</v>
      </c>
      <c r="H77" s="134">
        <f>E77/12*1</f>
        <v>0</v>
      </c>
      <c r="I77" s="134">
        <f t="shared" si="35"/>
        <v>6037.933</v>
      </c>
      <c r="J77" s="135"/>
      <c r="K77" s="135"/>
      <c r="L77" s="133">
        <v>415.30200000000002</v>
      </c>
      <c r="M77" s="134">
        <f t="shared" si="37"/>
        <v>5622.6310000000003</v>
      </c>
      <c r="N77" s="135">
        <f>F77/L77*100</f>
        <v>1453.8656206808537</v>
      </c>
    </row>
    <row r="78" spans="1:19" s="68" customFormat="1" ht="36.75" customHeight="1" x14ac:dyDescent="0.3">
      <c r="A78" s="14" t="s">
        <v>144</v>
      </c>
      <c r="B78" s="112" t="s">
        <v>37</v>
      </c>
      <c r="C78" s="17" t="s">
        <v>23</v>
      </c>
      <c r="D78" s="137">
        <v>20000</v>
      </c>
      <c r="E78" s="137">
        <v>20000</v>
      </c>
      <c r="F78" s="133">
        <f t="shared" si="32"/>
        <v>0</v>
      </c>
      <c r="G78" s="132">
        <v>0</v>
      </c>
      <c r="H78" s="134">
        <f>E78/12*1</f>
        <v>1666.6666666666667</v>
      </c>
      <c r="I78" s="134">
        <f t="shared" si="35"/>
        <v>-1666.6666666666667</v>
      </c>
      <c r="J78" s="135">
        <f>F78/H78*100</f>
        <v>0</v>
      </c>
      <c r="K78" s="135">
        <f>F78/E78*100</f>
        <v>0</v>
      </c>
      <c r="L78" s="133">
        <v>522.97400000000005</v>
      </c>
      <c r="M78" s="134">
        <f t="shared" si="37"/>
        <v>-522.97400000000005</v>
      </c>
      <c r="N78" s="135">
        <f>F78/L78*100</f>
        <v>0</v>
      </c>
    </row>
    <row r="79" spans="1:19" s="67" customFormat="1" ht="40.5" customHeight="1" x14ac:dyDescent="0.3">
      <c r="A79" s="14" t="s">
        <v>145</v>
      </c>
      <c r="B79" s="46" t="s">
        <v>70</v>
      </c>
      <c r="C79" s="17" t="s">
        <v>43</v>
      </c>
      <c r="D79" s="137">
        <v>70000</v>
      </c>
      <c r="E79" s="137">
        <v>70000</v>
      </c>
      <c r="F79" s="140">
        <f t="shared" si="32"/>
        <v>2617.5259999999998</v>
      </c>
      <c r="G79" s="137">
        <v>2617.5259999999998</v>
      </c>
      <c r="H79" s="134">
        <f>E79/12*1</f>
        <v>5833.333333333333</v>
      </c>
      <c r="I79" s="134">
        <f t="shared" si="35"/>
        <v>-3215.8073333333332</v>
      </c>
      <c r="J79" s="135">
        <f>F79/H79*100</f>
        <v>44.871874285714284</v>
      </c>
      <c r="K79" s="135">
        <f>F79/E79*100</f>
        <v>3.7393228571428572</v>
      </c>
      <c r="L79" s="140">
        <v>1796.1679999999999</v>
      </c>
      <c r="M79" s="134">
        <f t="shared" si="37"/>
        <v>821.35799999999995</v>
      </c>
      <c r="N79" s="135">
        <f>F79/L79*100</f>
        <v>145.72835057745155</v>
      </c>
    </row>
    <row r="80" spans="1:19" s="65" customFormat="1" ht="40.5" customHeight="1" x14ac:dyDescent="0.3">
      <c r="A80" s="24">
        <v>7</v>
      </c>
      <c r="B80" s="126" t="s">
        <v>12</v>
      </c>
      <c r="C80" s="25" t="s">
        <v>24</v>
      </c>
      <c r="D80" s="136">
        <v>6000</v>
      </c>
      <c r="E80" s="136">
        <v>6000</v>
      </c>
      <c r="F80" s="129">
        <f t="shared" si="32"/>
        <v>431.85300000000001</v>
      </c>
      <c r="G80" s="128">
        <v>431.85300000000001</v>
      </c>
      <c r="H80" s="134">
        <f>E80/12*1</f>
        <v>500</v>
      </c>
      <c r="I80" s="130">
        <f t="shared" si="35"/>
        <v>-68.146999999999991</v>
      </c>
      <c r="J80" s="131">
        <f>F80/H80*100</f>
        <v>86.370599999999996</v>
      </c>
      <c r="K80" s="131">
        <f>F80/E80*100</f>
        <v>7.1975499999999997</v>
      </c>
      <c r="L80" s="129">
        <v>300.01900000000001</v>
      </c>
      <c r="M80" s="130">
        <f t="shared" si="37"/>
        <v>131.834</v>
      </c>
      <c r="N80" s="131">
        <f>F80/L80*100</f>
        <v>143.94188368070022</v>
      </c>
    </row>
    <row r="81" spans="1:16" s="55" customFormat="1" ht="35.25" customHeight="1" x14ac:dyDescent="0.3">
      <c r="A81" s="53"/>
      <c r="B81" s="92" t="s">
        <v>9</v>
      </c>
      <c r="C81" s="54"/>
      <c r="D81" s="50">
        <f>D68+D71+D73+D74+D76+D77+D78+D79+D80+D72</f>
        <v>168893.098</v>
      </c>
      <c r="E81" s="50">
        <f>E68+E71+E73+E74+E76+E77+E78+E79+E80+E72</f>
        <v>168893.098</v>
      </c>
      <c r="F81" s="50">
        <f t="shared" si="32"/>
        <v>13052.775</v>
      </c>
      <c r="G81" s="50">
        <f>G68+G71+G73+G74+G76+G77+G78+G79+G80+G72</f>
        <v>13052.775</v>
      </c>
      <c r="H81" s="94">
        <f>H68+H71+H73+H74+H76+H77+H78+H79+H80+H72</f>
        <v>14074.424833333334</v>
      </c>
      <c r="I81" s="94">
        <f t="shared" si="35"/>
        <v>-1021.6498333333348</v>
      </c>
      <c r="J81" s="95">
        <f>F81/H81*100</f>
        <v>92.741089988177009</v>
      </c>
      <c r="K81" s="95">
        <f>F81/E81*100</f>
        <v>7.7284241656814174</v>
      </c>
      <c r="L81" s="50">
        <f>L68+L71+L73+L74+L76+L77+L78+L79+L80+L72</f>
        <v>9453.7240000000002</v>
      </c>
      <c r="M81" s="94">
        <f t="shared" si="37"/>
        <v>3599.0509999999995</v>
      </c>
      <c r="N81" s="95">
        <f>F81/L81*100</f>
        <v>138.07019329102479</v>
      </c>
    </row>
    <row r="82" spans="1:16" s="71" customFormat="1" ht="22.5" hidden="1" x14ac:dyDescent="0.3">
      <c r="A82" s="70"/>
      <c r="B82" s="98"/>
      <c r="C82" s="58"/>
      <c r="D82" s="59"/>
      <c r="E82" s="59"/>
      <c r="F82" s="50"/>
      <c r="G82" s="59"/>
      <c r="H82" s="99"/>
      <c r="I82" s="99"/>
      <c r="J82" s="100"/>
      <c r="K82" s="100"/>
      <c r="L82" s="50"/>
      <c r="M82" s="99"/>
      <c r="N82" s="100"/>
    </row>
    <row r="83" spans="1:16" s="71" customFormat="1" ht="45" hidden="1" x14ac:dyDescent="0.3">
      <c r="A83" s="70"/>
      <c r="B83" s="98" t="s">
        <v>66</v>
      </c>
      <c r="C83" s="58"/>
      <c r="D83" s="59">
        <f>D81-D68</f>
        <v>98446.9</v>
      </c>
      <c r="E83" s="59">
        <f>E81-E68</f>
        <v>98446.9</v>
      </c>
      <c r="F83" s="50">
        <f>SUM(G83:G83)</f>
        <v>9192.4709999999995</v>
      </c>
      <c r="G83" s="59">
        <f>G81-G68</f>
        <v>9192.4709999999995</v>
      </c>
      <c r="H83" s="59">
        <f>H81-H68</f>
        <v>8203.9083333333328</v>
      </c>
      <c r="I83" s="99">
        <f>F83-H83</f>
        <v>988.5626666666667</v>
      </c>
      <c r="J83" s="100">
        <f>F83/H83*100</f>
        <v>112.04989898107507</v>
      </c>
      <c r="K83" s="100">
        <f>F83/E83*100</f>
        <v>9.3374915817562556</v>
      </c>
      <c r="L83" s="50">
        <f>L81-L68</f>
        <v>3133.982</v>
      </c>
      <c r="M83" s="99">
        <f>F83-L83</f>
        <v>6058.4889999999996</v>
      </c>
      <c r="N83" s="100">
        <f>F83/L83*100</f>
        <v>293.3160113874298</v>
      </c>
    </row>
    <row r="84" spans="1:16" s="71" customFormat="1" ht="22.5" x14ac:dyDescent="0.3">
      <c r="A84" s="70"/>
      <c r="B84" s="164"/>
      <c r="C84" s="58"/>
      <c r="D84" s="59"/>
      <c r="E84" s="59"/>
      <c r="F84" s="50"/>
      <c r="G84" s="59"/>
      <c r="H84" s="99"/>
      <c r="I84" s="99"/>
      <c r="J84" s="100"/>
      <c r="K84" s="100"/>
      <c r="L84" s="50"/>
      <c r="M84" s="99"/>
      <c r="N84" s="100"/>
    </row>
    <row r="85" spans="1:16" s="27" customFormat="1" ht="90.75" customHeight="1" x14ac:dyDescent="0.25">
      <c r="A85" s="24">
        <v>1</v>
      </c>
      <c r="B85" s="64" t="s">
        <v>141</v>
      </c>
      <c r="C85" s="25" t="s">
        <v>74</v>
      </c>
      <c r="D85" s="136">
        <v>120420</v>
      </c>
      <c r="E85" s="136">
        <v>120420</v>
      </c>
      <c r="F85" s="141">
        <f>SUM(G85:G85)</f>
        <v>0</v>
      </c>
      <c r="G85" s="136">
        <v>0</v>
      </c>
      <c r="H85" s="136" t="e">
        <f>#REF!</f>
        <v>#REF!</v>
      </c>
      <c r="I85" s="130" t="e">
        <f>F85-H85</f>
        <v>#REF!</v>
      </c>
      <c r="J85" s="142" t="e">
        <f>F85/H85*100</f>
        <v>#REF!</v>
      </c>
      <c r="K85" s="142">
        <f>F85/E85*100</f>
        <v>0</v>
      </c>
      <c r="L85" s="141">
        <v>0</v>
      </c>
      <c r="M85" s="130">
        <f>F85-L85</f>
        <v>0</v>
      </c>
      <c r="N85" s="131"/>
    </row>
    <row r="86" spans="1:16" s="36" customFormat="1" ht="22.5" x14ac:dyDescent="0.25">
      <c r="A86" s="35"/>
      <c r="B86" s="101"/>
      <c r="C86" s="26"/>
      <c r="D86" s="59"/>
      <c r="E86" s="59"/>
      <c r="F86" s="50"/>
      <c r="G86" s="59"/>
      <c r="H86" s="99"/>
      <c r="I86" s="99"/>
      <c r="J86" s="100"/>
      <c r="K86" s="100"/>
      <c r="L86" s="50"/>
      <c r="M86" s="99"/>
      <c r="N86" s="100"/>
    </row>
    <row r="87" spans="1:16" s="51" customFormat="1" ht="37.5" customHeight="1" x14ac:dyDescent="0.3">
      <c r="A87" s="48"/>
      <c r="B87" s="52" t="s">
        <v>179</v>
      </c>
      <c r="C87" s="54"/>
      <c r="D87" s="50">
        <f>D88+D89</f>
        <v>120420</v>
      </c>
      <c r="E87" s="50">
        <f>E88+E89</f>
        <v>120420</v>
      </c>
      <c r="F87" s="50">
        <f>SUM(G87:G87)</f>
        <v>0</v>
      </c>
      <c r="G87" s="50">
        <f>G88+G89</f>
        <v>0</v>
      </c>
      <c r="H87" s="50" t="e">
        <f>H88+H89</f>
        <v>#REF!</v>
      </c>
      <c r="I87" s="94" t="e">
        <f>F87-H87</f>
        <v>#REF!</v>
      </c>
      <c r="J87" s="95" t="e">
        <f>F87/H87*100</f>
        <v>#REF!</v>
      </c>
      <c r="K87" s="95">
        <f>F87/E87*100</f>
        <v>0</v>
      </c>
      <c r="L87" s="50">
        <f t="shared" ref="L87" si="41">L88+L89</f>
        <v>0</v>
      </c>
      <c r="M87" s="94">
        <f>F87-L87</f>
        <v>0</v>
      </c>
      <c r="N87" s="95"/>
    </row>
    <row r="88" spans="1:16" s="8" customFormat="1" ht="37.5" hidden="1" customHeight="1" x14ac:dyDescent="0.25">
      <c r="A88" s="14"/>
      <c r="B88" s="17" t="s">
        <v>108</v>
      </c>
      <c r="C88" s="17"/>
      <c r="D88" s="137">
        <f>D85</f>
        <v>120420</v>
      </c>
      <c r="E88" s="137">
        <f>E85</f>
        <v>120420</v>
      </c>
      <c r="F88" s="140">
        <f>SUM(G88:G88)</f>
        <v>0</v>
      </c>
      <c r="G88" s="137">
        <f>G85</f>
        <v>0</v>
      </c>
      <c r="H88" s="137" t="e">
        <f>H85</f>
        <v>#REF!</v>
      </c>
      <c r="I88" s="134" t="e">
        <f>F88-H88</f>
        <v>#REF!</v>
      </c>
      <c r="J88" s="135" t="e">
        <f>F88/H88*100</f>
        <v>#REF!</v>
      </c>
      <c r="K88" s="135">
        <f>F88/E88*100</f>
        <v>0</v>
      </c>
      <c r="L88" s="140">
        <f>L85</f>
        <v>0</v>
      </c>
      <c r="M88" s="134">
        <f>F88-L88</f>
        <v>0</v>
      </c>
      <c r="N88" s="135"/>
    </row>
    <row r="89" spans="1:16" s="8" customFormat="1" ht="37.5" hidden="1" customHeight="1" x14ac:dyDescent="0.25">
      <c r="A89" s="14"/>
      <c r="B89" s="197" t="s">
        <v>107</v>
      </c>
      <c r="C89" s="17"/>
      <c r="D89" s="137">
        <v>0</v>
      </c>
      <c r="E89" s="137">
        <v>0</v>
      </c>
      <c r="F89" s="140">
        <f>SUM(G89:G89)</f>
        <v>0</v>
      </c>
      <c r="G89" s="137">
        <v>0</v>
      </c>
      <c r="H89" s="137">
        <v>0</v>
      </c>
      <c r="I89" s="134">
        <f>F89-H89</f>
        <v>0</v>
      </c>
      <c r="J89" s="135"/>
      <c r="K89" s="135"/>
      <c r="L89" s="140">
        <v>0</v>
      </c>
      <c r="M89" s="134">
        <f>F89-L89</f>
        <v>0</v>
      </c>
      <c r="N89" s="135"/>
    </row>
    <row r="90" spans="1:16" s="10" customFormat="1" ht="23.25" x14ac:dyDescent="0.25">
      <c r="A90" s="24"/>
      <c r="B90" s="42"/>
      <c r="C90" s="25"/>
      <c r="D90" s="136"/>
      <c r="E90" s="136"/>
      <c r="F90" s="143"/>
      <c r="G90" s="144"/>
      <c r="H90" s="136"/>
      <c r="I90" s="130"/>
      <c r="J90" s="131"/>
      <c r="K90" s="131"/>
      <c r="L90" s="143"/>
      <c r="M90" s="130"/>
      <c r="N90" s="131"/>
    </row>
    <row r="91" spans="1:16" s="173" customFormat="1" ht="44.25" customHeight="1" x14ac:dyDescent="0.3">
      <c r="A91" s="166"/>
      <c r="B91" s="167" t="s">
        <v>42</v>
      </c>
      <c r="C91" s="174"/>
      <c r="D91" s="169">
        <f>D81+D87</f>
        <v>289313.098</v>
      </c>
      <c r="E91" s="169">
        <f>E81+E87</f>
        <v>289313.098</v>
      </c>
      <c r="F91" s="169">
        <f>SUM(G91:G91)</f>
        <v>13052.775</v>
      </c>
      <c r="G91" s="169">
        <f>G81+G87</f>
        <v>13052.775</v>
      </c>
      <c r="H91" s="169" t="e">
        <f>H81+H87</f>
        <v>#REF!</v>
      </c>
      <c r="I91" s="170" t="e">
        <f>F91-H91</f>
        <v>#REF!</v>
      </c>
      <c r="J91" s="171" t="e">
        <f>F91/H91*100</f>
        <v>#REF!</v>
      </c>
      <c r="K91" s="171">
        <f>F91/E91*100</f>
        <v>4.5116432993296414</v>
      </c>
      <c r="L91" s="169">
        <f>L81+L87</f>
        <v>9453.7240000000002</v>
      </c>
      <c r="M91" s="170">
        <f>F91-L91</f>
        <v>3599.0509999999995</v>
      </c>
      <c r="N91" s="171">
        <f>F91/L91*100</f>
        <v>138.07019329102479</v>
      </c>
      <c r="O91" s="173">
        <v>9453.7240000000002</v>
      </c>
      <c r="P91" s="172">
        <f>O91-L91</f>
        <v>0</v>
      </c>
    </row>
    <row r="92" spans="1:16" s="60" customFormat="1" ht="22.5" hidden="1" x14ac:dyDescent="0.3">
      <c r="A92" s="56"/>
      <c r="B92" s="57"/>
      <c r="C92" s="58"/>
      <c r="D92" s="59"/>
      <c r="E92" s="59"/>
      <c r="F92" s="50"/>
      <c r="G92" s="59"/>
      <c r="H92" s="59"/>
      <c r="I92" s="99"/>
      <c r="J92" s="100"/>
      <c r="K92" s="100"/>
      <c r="L92" s="50"/>
      <c r="M92" s="99"/>
      <c r="N92" s="100"/>
    </row>
    <row r="93" spans="1:16" s="181" customFormat="1" ht="63" hidden="1" customHeight="1" x14ac:dyDescent="0.3">
      <c r="A93" s="175"/>
      <c r="B93" s="176" t="s">
        <v>65</v>
      </c>
      <c r="C93" s="177"/>
      <c r="D93" s="178">
        <f>D91-D68</f>
        <v>218866.9</v>
      </c>
      <c r="E93" s="178">
        <f>E91-E68</f>
        <v>218866.9</v>
      </c>
      <c r="F93" s="169">
        <f>SUM(G93:G93)</f>
        <v>9192.4709999999995</v>
      </c>
      <c r="G93" s="178">
        <f>G91-G68</f>
        <v>9192.4709999999995</v>
      </c>
      <c r="H93" s="178" t="e">
        <f>H91-H68</f>
        <v>#REF!</v>
      </c>
      <c r="I93" s="179" t="e">
        <f>F93-H93</f>
        <v>#REF!</v>
      </c>
      <c r="J93" s="180" t="e">
        <f>F93/H93*100</f>
        <v>#REF!</v>
      </c>
      <c r="K93" s="180">
        <f>F93/E93*100</f>
        <v>4.2000279621998571</v>
      </c>
      <c r="L93" s="169">
        <f>L91-L68</f>
        <v>3133.982</v>
      </c>
      <c r="M93" s="179">
        <f>F93-L93</f>
        <v>6058.4889999999996</v>
      </c>
      <c r="N93" s="180">
        <f>F93/L93*100</f>
        <v>293.3160113874298</v>
      </c>
    </row>
    <row r="94" spans="1:16" s="13" customFormat="1" ht="35.25" customHeight="1" x14ac:dyDescent="0.25">
      <c r="A94" s="205" t="s">
        <v>41</v>
      </c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7"/>
    </row>
    <row r="95" spans="1:16" s="173" customFormat="1" ht="37.5" customHeight="1" x14ac:dyDescent="0.3">
      <c r="A95" s="182"/>
      <c r="B95" s="167" t="s">
        <v>28</v>
      </c>
      <c r="C95" s="174"/>
      <c r="D95" s="169">
        <f>D43+D81</f>
        <v>3920514.4869999997</v>
      </c>
      <c r="E95" s="169">
        <f>E43+E81</f>
        <v>3920514.4869999997</v>
      </c>
      <c r="F95" s="169">
        <f>SUM(G95:G95)</f>
        <v>250348.01899999994</v>
      </c>
      <c r="G95" s="169">
        <f>G43+G81</f>
        <v>250348.01899999994</v>
      </c>
      <c r="H95" s="169">
        <f>H43+H81</f>
        <v>326709.54058333323</v>
      </c>
      <c r="I95" s="170">
        <f>F95-H95</f>
        <v>-76361.521583333291</v>
      </c>
      <c r="J95" s="171">
        <f>F95/H95*100</f>
        <v>76.627091621814486</v>
      </c>
      <c r="K95" s="171">
        <f>F95/E95*100</f>
        <v>6.3855909684845393</v>
      </c>
      <c r="L95" s="169">
        <f>L43+L81</f>
        <v>240957.44299999997</v>
      </c>
      <c r="M95" s="170">
        <f>F95-L95</f>
        <v>9390.5759999999718</v>
      </c>
      <c r="N95" s="171">
        <f>F95/L95*100</f>
        <v>103.89719275033973</v>
      </c>
    </row>
    <row r="96" spans="1:16" s="181" customFormat="1" ht="23.25" hidden="1" x14ac:dyDescent="0.3">
      <c r="A96" s="183"/>
      <c r="B96" s="184"/>
      <c r="C96" s="177"/>
      <c r="D96" s="178"/>
      <c r="E96" s="178"/>
      <c r="F96" s="169"/>
      <c r="G96" s="178"/>
      <c r="H96" s="178"/>
      <c r="I96" s="179"/>
      <c r="J96" s="180"/>
      <c r="K96" s="180"/>
      <c r="L96" s="169"/>
      <c r="M96" s="179"/>
      <c r="N96" s="180"/>
    </row>
    <row r="97" spans="1:16" s="181" customFormat="1" ht="57.75" hidden="1" customHeight="1" x14ac:dyDescent="0.3">
      <c r="A97" s="183"/>
      <c r="B97" s="176" t="s">
        <v>64</v>
      </c>
      <c r="C97" s="177"/>
      <c r="D97" s="178">
        <f>D43+D83</f>
        <v>3850068.2889999994</v>
      </c>
      <c r="E97" s="178">
        <f>E43+E83</f>
        <v>3850068.2889999994</v>
      </c>
      <c r="F97" s="169">
        <f>SUM(G97:G97)</f>
        <v>246487.71499999994</v>
      </c>
      <c r="G97" s="178">
        <f>G43+G83</f>
        <v>246487.71499999994</v>
      </c>
      <c r="H97" s="178">
        <f>H43+H83</f>
        <v>320839.02408333321</v>
      </c>
      <c r="I97" s="179">
        <f>F97-H97</f>
        <v>-74351.309083333268</v>
      </c>
      <c r="J97" s="180">
        <f>F97/H97*100</f>
        <v>76.825977046974941</v>
      </c>
      <c r="K97" s="180">
        <f>F97/E97*100</f>
        <v>6.4021647539145761</v>
      </c>
      <c r="L97" s="169">
        <f>L43+L83</f>
        <v>234637.70099999997</v>
      </c>
      <c r="M97" s="179">
        <f>F97-L97</f>
        <v>11850.013999999966</v>
      </c>
      <c r="N97" s="180">
        <f>F97/L97*100</f>
        <v>105.0503452554711</v>
      </c>
    </row>
    <row r="98" spans="1:16" s="32" customFormat="1" ht="22.5" hidden="1" x14ac:dyDescent="0.3">
      <c r="A98" s="41"/>
      <c r="B98" s="16"/>
      <c r="C98" s="26"/>
      <c r="D98" s="59"/>
      <c r="E98" s="59"/>
      <c r="F98" s="50"/>
      <c r="G98" s="59"/>
      <c r="H98" s="59"/>
      <c r="I98" s="99"/>
      <c r="J98" s="100"/>
      <c r="K98" s="100"/>
      <c r="L98" s="50"/>
      <c r="M98" s="99"/>
      <c r="N98" s="100"/>
    </row>
    <row r="99" spans="1:16" s="32" customFormat="1" ht="60.75" hidden="1" x14ac:dyDescent="0.3">
      <c r="A99" s="41"/>
      <c r="B99" s="185" t="s">
        <v>109</v>
      </c>
      <c r="C99" s="26"/>
      <c r="D99" s="186">
        <f>D97+D44+D45+D101</f>
        <v>4802153.1889999993</v>
      </c>
      <c r="E99" s="186">
        <f>E97+E44+E45+E101</f>
        <v>4802153.1889999993</v>
      </c>
      <c r="F99" s="187">
        <f>SUM(G99:G99)</f>
        <v>310815.51499999996</v>
      </c>
      <c r="G99" s="186">
        <f>G97+G44+G45+G101</f>
        <v>310815.51499999996</v>
      </c>
      <c r="H99" s="186" t="e">
        <f>H97+H44+H45+H101</f>
        <v>#REF!</v>
      </c>
      <c r="I99" s="188" t="e">
        <f>F99-H99</f>
        <v>#REF!</v>
      </c>
      <c r="J99" s="189" t="e">
        <f>F99/H99*100</f>
        <v>#REF!</v>
      </c>
      <c r="K99" s="189">
        <f>F99/E99*100</f>
        <v>6.4724198243397604</v>
      </c>
      <c r="L99" s="187">
        <f>L97+L44+L45+L101</f>
        <v>278674.00099999993</v>
      </c>
      <c r="M99" s="188">
        <f>F99-L99</f>
        <v>32141.514000000025</v>
      </c>
      <c r="N99" s="189">
        <f>F99/L99*100</f>
        <v>111.53373256373493</v>
      </c>
      <c r="O99" s="66"/>
    </row>
    <row r="100" spans="1:16" s="32" customFormat="1" ht="22.5" hidden="1" x14ac:dyDescent="0.3">
      <c r="A100" s="41"/>
      <c r="B100" s="16"/>
      <c r="C100" s="26"/>
      <c r="D100" s="59"/>
      <c r="E100" s="59"/>
      <c r="F100" s="50"/>
      <c r="G100" s="59"/>
      <c r="H100" s="59"/>
      <c r="I100" s="99"/>
      <c r="J100" s="100"/>
      <c r="K100" s="100"/>
      <c r="L100" s="50"/>
      <c r="M100" s="99"/>
      <c r="N100" s="100"/>
    </row>
    <row r="101" spans="1:16" s="32" customFormat="1" ht="39.75" hidden="1" customHeight="1" x14ac:dyDescent="0.3">
      <c r="A101" s="41"/>
      <c r="B101" s="185" t="s">
        <v>71</v>
      </c>
      <c r="C101" s="26"/>
      <c r="D101" s="186">
        <v>234281.5</v>
      </c>
      <c r="E101" s="186">
        <v>234281.5</v>
      </c>
      <c r="F101" s="187">
        <f>SUM(G101:G101)</f>
        <v>19523.5</v>
      </c>
      <c r="G101" s="186">
        <v>19523.5</v>
      </c>
      <c r="H101" s="186" t="e">
        <f>#REF!</f>
        <v>#REF!</v>
      </c>
      <c r="I101" s="188" t="e">
        <f>F101-H101</f>
        <v>#REF!</v>
      </c>
      <c r="J101" s="189" t="e">
        <f>F101/H101*100</f>
        <v>#REF!</v>
      </c>
      <c r="K101" s="189">
        <f>F101/E101*100</f>
        <v>8.3333511182060889</v>
      </c>
      <c r="L101" s="187">
        <v>-15134.7</v>
      </c>
      <c r="M101" s="188">
        <f>F101-L101</f>
        <v>34658.199999999997</v>
      </c>
      <c r="N101" s="189">
        <f>F101/L101*100</f>
        <v>-128.99826227146886</v>
      </c>
    </row>
    <row r="102" spans="1:16" s="32" customFormat="1" ht="22.5" x14ac:dyDescent="0.3">
      <c r="A102" s="12"/>
      <c r="B102" s="16"/>
      <c r="C102" s="26"/>
      <c r="D102" s="59"/>
      <c r="E102" s="59"/>
      <c r="F102" s="50"/>
      <c r="G102" s="59"/>
      <c r="H102" s="59"/>
      <c r="I102" s="99"/>
      <c r="J102" s="100"/>
      <c r="K102" s="100"/>
      <c r="L102" s="50"/>
      <c r="M102" s="99"/>
      <c r="N102" s="100"/>
    </row>
    <row r="103" spans="1:16" s="51" customFormat="1" ht="39" customHeight="1" x14ac:dyDescent="0.3">
      <c r="A103" s="48"/>
      <c r="B103" s="52" t="s">
        <v>179</v>
      </c>
      <c r="C103" s="54"/>
      <c r="D103" s="50">
        <f>D59+D87</f>
        <v>864542.80200000003</v>
      </c>
      <c r="E103" s="50">
        <f>E59+E87</f>
        <v>864542.80200000003</v>
      </c>
      <c r="F103" s="50">
        <f>SUM(G103:G103)</f>
        <v>46907.102000000006</v>
      </c>
      <c r="G103" s="50">
        <f>G59+G87</f>
        <v>46907.102000000006</v>
      </c>
      <c r="H103" s="50" t="e">
        <f>H59+H87</f>
        <v>#REF!</v>
      </c>
      <c r="I103" s="94" t="e">
        <f>F103-H103</f>
        <v>#REF!</v>
      </c>
      <c r="J103" s="95" t="e">
        <f>F103/H103*100</f>
        <v>#REF!</v>
      </c>
      <c r="K103" s="95">
        <f>F103/E103*100</f>
        <v>5.4256541019700721</v>
      </c>
      <c r="L103" s="50">
        <f>L59+L87</f>
        <v>63445.830999999998</v>
      </c>
      <c r="M103" s="94">
        <f>F103-L103</f>
        <v>-16538.728999999992</v>
      </c>
      <c r="N103" s="95">
        <f>F103/L103*100</f>
        <v>73.932520483497186</v>
      </c>
    </row>
    <row r="104" spans="1:16" s="60" customFormat="1" ht="39" hidden="1" customHeight="1" x14ac:dyDescent="0.3">
      <c r="A104" s="190"/>
      <c r="B104" s="61" t="s">
        <v>75</v>
      </c>
      <c r="C104" s="58"/>
      <c r="D104" s="59">
        <f t="shared" ref="D104:E104" si="42">D105+D106</f>
        <v>864542.80200000003</v>
      </c>
      <c r="E104" s="59">
        <f t="shared" si="42"/>
        <v>864542.80200000003</v>
      </c>
      <c r="F104" s="50">
        <f>SUM(G104:G104)</f>
        <v>46907.102000000006</v>
      </c>
      <c r="G104" s="59">
        <f t="shared" ref="G104" si="43">G105+G106</f>
        <v>46907.102000000006</v>
      </c>
      <c r="H104" s="59" t="e">
        <f t="shared" ref="H104" si="44">H105+H106</f>
        <v>#REF!</v>
      </c>
      <c r="I104" s="99" t="e">
        <f>F104-H104</f>
        <v>#REF!</v>
      </c>
      <c r="J104" s="100" t="e">
        <f>F104/H104*100</f>
        <v>#REF!</v>
      </c>
      <c r="K104" s="100">
        <f>F104/E104*100</f>
        <v>5.4256541019700721</v>
      </c>
      <c r="L104" s="50">
        <f t="shared" ref="L104" si="45">L105+L106</f>
        <v>61701.430999999997</v>
      </c>
      <c r="M104" s="99">
        <f>F104-L104</f>
        <v>-14794.328999999991</v>
      </c>
      <c r="N104" s="100">
        <f>F104/L104*100</f>
        <v>76.022713314380027</v>
      </c>
    </row>
    <row r="105" spans="1:16" s="193" customFormat="1" ht="23.25" hidden="1" x14ac:dyDescent="0.35">
      <c r="A105" s="191"/>
      <c r="B105" s="192" t="s">
        <v>108</v>
      </c>
      <c r="C105" s="192"/>
      <c r="D105" s="137">
        <f>D63+D88</f>
        <v>838223.4</v>
      </c>
      <c r="E105" s="137">
        <f>E63+E88</f>
        <v>838223.4</v>
      </c>
      <c r="F105" s="140">
        <f>SUM(G105:G105)</f>
        <v>44804.3</v>
      </c>
      <c r="G105" s="137">
        <f>G63+G88</f>
        <v>44804.3</v>
      </c>
      <c r="H105" s="137" t="e">
        <f>H63+H88</f>
        <v>#REF!</v>
      </c>
      <c r="I105" s="134" t="e">
        <f>F105-H105</f>
        <v>#REF!</v>
      </c>
      <c r="J105" s="135" t="e">
        <f>F105/H105*100</f>
        <v>#REF!</v>
      </c>
      <c r="K105" s="135">
        <f>F105/E105*100</f>
        <v>5.3451502308334504</v>
      </c>
      <c r="L105" s="140">
        <f>L63+L88</f>
        <v>59171</v>
      </c>
      <c r="M105" s="134">
        <f>F105-L105</f>
        <v>-14366.699999999997</v>
      </c>
      <c r="N105" s="135">
        <f>F105/L105*100</f>
        <v>75.720031772320908</v>
      </c>
    </row>
    <row r="106" spans="1:16" s="193" customFormat="1" ht="23.25" hidden="1" x14ac:dyDescent="0.35">
      <c r="A106" s="191"/>
      <c r="B106" s="192" t="s">
        <v>107</v>
      </c>
      <c r="C106" s="192"/>
      <c r="D106" s="137">
        <f>D89+D64</f>
        <v>26319.402000000002</v>
      </c>
      <c r="E106" s="137">
        <f>E89+E64</f>
        <v>26319.402000000002</v>
      </c>
      <c r="F106" s="140">
        <f>SUM(G106:G106)</f>
        <v>2102.8020000000001</v>
      </c>
      <c r="G106" s="137">
        <f>G89+G64</f>
        <v>2102.8020000000001</v>
      </c>
      <c r="H106" s="137" t="e">
        <f>H89+H64</f>
        <v>#REF!</v>
      </c>
      <c r="I106" s="134" t="e">
        <f>F106-H106</f>
        <v>#REF!</v>
      </c>
      <c r="J106" s="135" t="e">
        <f>F106/H106*100</f>
        <v>#REF!</v>
      </c>
      <c r="K106" s="135">
        <f>F106/E106*100</f>
        <v>7.9895508264207518</v>
      </c>
      <c r="L106" s="140">
        <f>L89+L64</f>
        <v>2530.431</v>
      </c>
      <c r="M106" s="134">
        <f>F106-L106</f>
        <v>-427.62899999999991</v>
      </c>
      <c r="N106" s="135">
        <f>F106/L106*100</f>
        <v>83.100546902879387</v>
      </c>
    </row>
    <row r="107" spans="1:16" s="8" customFormat="1" ht="23.25" x14ac:dyDescent="0.25">
      <c r="A107" s="28"/>
      <c r="B107" s="46"/>
      <c r="C107" s="17"/>
      <c r="D107" s="137"/>
      <c r="E107" s="137"/>
      <c r="F107" s="140"/>
      <c r="G107" s="137"/>
      <c r="H107" s="137"/>
      <c r="I107" s="134"/>
      <c r="J107" s="135"/>
      <c r="K107" s="135"/>
      <c r="L107" s="140"/>
      <c r="M107" s="134"/>
      <c r="N107" s="135"/>
    </row>
    <row r="108" spans="1:16" s="173" customFormat="1" ht="48.75" customHeight="1" x14ac:dyDescent="0.3">
      <c r="A108" s="182"/>
      <c r="B108" s="167" t="s">
        <v>171</v>
      </c>
      <c r="C108" s="174"/>
      <c r="D108" s="169">
        <f>D95+D103</f>
        <v>4785057.2889999999</v>
      </c>
      <c r="E108" s="169">
        <f>E95+E103</f>
        <v>4785057.2889999999</v>
      </c>
      <c r="F108" s="169">
        <f>SUM(G108:G108)</f>
        <v>297255.12099999993</v>
      </c>
      <c r="G108" s="169">
        <f>G95+G103</f>
        <v>297255.12099999993</v>
      </c>
      <c r="H108" s="169" t="e">
        <f>H91+H66</f>
        <v>#REF!</v>
      </c>
      <c r="I108" s="170" t="e">
        <f>F108-H108</f>
        <v>#REF!</v>
      </c>
      <c r="J108" s="171" t="e">
        <f>F108/H108*100</f>
        <v>#REF!</v>
      </c>
      <c r="K108" s="171">
        <f>F108/E108*100</f>
        <v>6.2121538582899909</v>
      </c>
      <c r="L108" s="169">
        <f>L91+L66</f>
        <v>304403.27399999998</v>
      </c>
      <c r="M108" s="170">
        <f>F108-L108</f>
        <v>-7148.1530000000494</v>
      </c>
      <c r="N108" s="171">
        <f>F108/L108*100</f>
        <v>97.651748975603965</v>
      </c>
      <c r="O108" s="169">
        <v>304403.27399999998</v>
      </c>
      <c r="P108" s="169">
        <f>O108-L108</f>
        <v>0</v>
      </c>
    </row>
    <row r="109" spans="1:16" s="60" customFormat="1" ht="22.5" hidden="1" x14ac:dyDescent="0.3">
      <c r="A109" s="62"/>
      <c r="B109" s="57"/>
      <c r="C109" s="58"/>
      <c r="D109" s="113"/>
      <c r="E109" s="113"/>
      <c r="F109" s="127"/>
      <c r="G109" s="113"/>
      <c r="H109" s="59"/>
      <c r="I109" s="99"/>
      <c r="J109" s="100"/>
      <c r="K109" s="100"/>
      <c r="L109" s="127"/>
      <c r="M109" s="99"/>
      <c r="N109" s="100"/>
    </row>
    <row r="110" spans="1:16" s="60" customFormat="1" ht="60" hidden="1" customHeight="1" x14ac:dyDescent="0.3">
      <c r="A110" s="62"/>
      <c r="B110" s="125" t="s">
        <v>76</v>
      </c>
      <c r="C110" s="58"/>
      <c r="D110" s="59">
        <f>D66+D93</f>
        <v>4714611.091</v>
      </c>
      <c r="E110" s="59">
        <f t="shared" si="31"/>
        <v>4714611.091</v>
      </c>
      <c r="F110" s="50">
        <f t="shared" ref="F110" si="46">SUM(G110:G110)</f>
        <v>293394.81699999998</v>
      </c>
      <c r="G110" s="59">
        <f>G66+G93</f>
        <v>293394.81699999998</v>
      </c>
      <c r="H110" s="59" t="e">
        <f>H66+H93</f>
        <v>#REF!</v>
      </c>
      <c r="I110" s="99" t="e">
        <f>F110-H110</f>
        <v>#REF!</v>
      </c>
      <c r="J110" s="100" t="e">
        <f>F110/H110*100</f>
        <v>#REF!</v>
      </c>
      <c r="K110" s="100">
        <f>F110/E110*100</f>
        <v>6.2230969074008815</v>
      </c>
      <c r="L110" s="50">
        <f>L66+L93</f>
        <v>298083.53200000001</v>
      </c>
      <c r="M110" s="99">
        <f>F110-L110</f>
        <v>-4688.7150000000256</v>
      </c>
      <c r="N110" s="100">
        <f>F110/L110*100</f>
        <v>98.427046617254916</v>
      </c>
    </row>
    <row r="111" spans="1:16" s="15" customFormat="1" ht="3.75" customHeight="1" x14ac:dyDescent="0.3">
      <c r="A111" s="37"/>
      <c r="B111" s="38"/>
      <c r="C111" s="39"/>
      <c r="D111" s="39"/>
      <c r="E111" s="40"/>
      <c r="F111" s="111"/>
      <c r="G111" s="40"/>
      <c r="H111" s="40"/>
      <c r="I111" s="102"/>
      <c r="J111" s="103"/>
      <c r="K111" s="103"/>
      <c r="L111" s="111"/>
      <c r="M111" s="102"/>
      <c r="N111" s="103"/>
    </row>
    <row r="112" spans="1:16" s="15" customFormat="1" ht="50.25" customHeight="1" x14ac:dyDescent="0.4">
      <c r="A112" s="37"/>
      <c r="B112" s="22" t="s">
        <v>177</v>
      </c>
      <c r="C112" s="22"/>
      <c r="D112" s="22"/>
      <c r="E112" s="22"/>
      <c r="F112" s="22" t="s">
        <v>178</v>
      </c>
      <c r="G112" s="22"/>
      <c r="H112" s="40"/>
      <c r="I112" s="102"/>
      <c r="J112" s="103"/>
      <c r="K112" s="103"/>
      <c r="L112" s="22"/>
      <c r="M112" s="102"/>
      <c r="N112" s="103"/>
    </row>
    <row r="113" spans="1:14" s="8" customFormat="1" ht="18" customHeight="1" x14ac:dyDescent="0.45">
      <c r="A113" s="6"/>
      <c r="B113" s="31" t="s">
        <v>50</v>
      </c>
      <c r="C113" s="19"/>
      <c r="D113" s="19"/>
      <c r="E113" s="19"/>
      <c r="F113" s="21"/>
      <c r="G113" s="21"/>
      <c r="H113" s="7"/>
      <c r="I113" s="104"/>
      <c r="J113" s="105"/>
      <c r="K113" s="105"/>
      <c r="L113" s="21"/>
      <c r="M113" s="104"/>
      <c r="N113" s="105"/>
    </row>
    <row r="114" spans="1:14" s="8" customFormat="1" ht="30.75" x14ac:dyDescent="0.45">
      <c r="A114" s="6"/>
      <c r="B114" s="19"/>
      <c r="C114" s="19"/>
      <c r="D114" s="19"/>
      <c r="E114" s="150"/>
      <c r="F114" s="63"/>
      <c r="G114" s="21"/>
      <c r="H114" s="7"/>
      <c r="I114" s="104"/>
      <c r="J114" s="105"/>
      <c r="K114" s="105"/>
      <c r="L114" s="63"/>
      <c r="M114" s="104"/>
      <c r="N114" s="105"/>
    </row>
    <row r="115" spans="1:14" s="4" customFormat="1" ht="30.75" hidden="1" x14ac:dyDescent="0.45">
      <c r="A115" s="29"/>
      <c r="B115" s="19"/>
      <c r="C115" s="19"/>
      <c r="D115" s="123">
        <v>4785057.2889999999</v>
      </c>
      <c r="E115" s="123">
        <v>4242798.9189999998</v>
      </c>
      <c r="F115" s="69">
        <v>297255.12099999998</v>
      </c>
      <c r="G115" s="124"/>
      <c r="H115" s="22"/>
      <c r="I115" s="5"/>
      <c r="J115" s="5"/>
      <c r="K115" s="5"/>
      <c r="L115" s="69"/>
      <c r="M115" s="5"/>
    </row>
    <row r="116" spans="1:14" ht="12" hidden="1" customHeight="1" x14ac:dyDescent="0.45">
      <c r="B116" s="31"/>
      <c r="C116" s="21"/>
      <c r="D116" s="21"/>
      <c r="E116" s="21"/>
      <c r="F116" s="63"/>
      <c r="G116" s="21"/>
      <c r="L116" s="63"/>
    </row>
    <row r="117" spans="1:14" s="2" customFormat="1" ht="30.75" hidden="1" customHeight="1" x14ac:dyDescent="0.45">
      <c r="A117" s="30"/>
      <c r="B117" s="19"/>
      <c r="C117" s="19"/>
      <c r="D117" s="19"/>
      <c r="E117" s="19"/>
      <c r="F117" s="63"/>
      <c r="G117" s="21"/>
      <c r="H117" s="162"/>
      <c r="I117" s="162"/>
      <c r="J117" s="162"/>
      <c r="K117" s="162"/>
      <c r="L117" s="63"/>
      <c r="M117" s="162"/>
    </row>
    <row r="118" spans="1:14" s="2" customFormat="1" ht="30.75" hidden="1" customHeight="1" x14ac:dyDescent="0.45">
      <c r="A118" s="30"/>
      <c r="B118" s="19"/>
      <c r="C118" s="19"/>
      <c r="D118" s="19"/>
      <c r="E118" s="19"/>
      <c r="F118" s="63"/>
      <c r="G118" s="21"/>
      <c r="H118" s="162"/>
      <c r="I118" s="162"/>
      <c r="J118" s="162"/>
      <c r="K118" s="162"/>
      <c r="L118" s="63"/>
      <c r="M118" s="162"/>
    </row>
    <row r="119" spans="1:14" s="2" customFormat="1" ht="16.5" hidden="1" customHeight="1" x14ac:dyDescent="0.45">
      <c r="A119" s="30"/>
      <c r="B119" s="31"/>
      <c r="C119" s="21"/>
      <c r="D119" s="21"/>
      <c r="E119" s="21"/>
      <c r="F119" s="63"/>
      <c r="G119" s="21"/>
      <c r="H119" s="162"/>
      <c r="I119" s="162"/>
      <c r="J119" s="162"/>
      <c r="K119" s="162"/>
      <c r="L119" s="63"/>
      <c r="M119" s="162"/>
    </row>
    <row r="120" spans="1:14" ht="18.75" hidden="1" customHeight="1" x14ac:dyDescent="0.3">
      <c r="B120" s="29"/>
      <c r="D120" s="123">
        <f>D115-D108</f>
        <v>0</v>
      </c>
      <c r="E120" s="123">
        <f t="shared" ref="E120:F120" si="47">E115-E108</f>
        <v>-542258.37000000011</v>
      </c>
      <c r="F120" s="123">
        <f t="shared" si="47"/>
        <v>0</v>
      </c>
      <c r="G120" s="33"/>
      <c r="H120" s="107">
        <f>E43/12*1</f>
        <v>312635.11574999994</v>
      </c>
      <c r="L120" s="123"/>
    </row>
    <row r="121" spans="1:14" ht="18.75" hidden="1" x14ac:dyDescent="0.3">
      <c r="B121" s="29"/>
      <c r="H121" s="107">
        <f>H120-H43</f>
        <v>0</v>
      </c>
    </row>
    <row r="122" spans="1:14" ht="18.75" hidden="1" customHeight="1" x14ac:dyDescent="0.3">
      <c r="B122" s="4"/>
      <c r="C122" s="3"/>
      <c r="D122" s="3"/>
      <c r="E122" s="124">
        <v>4242798.9189999998</v>
      </c>
      <c r="F122" s="124"/>
      <c r="H122" s="106">
        <f>E81/12*1</f>
        <v>14074.424833333333</v>
      </c>
      <c r="L122" s="124"/>
    </row>
    <row r="123" spans="1:14" ht="18.75" hidden="1" x14ac:dyDescent="0.3">
      <c r="B123" s="4"/>
      <c r="C123" s="3"/>
      <c r="D123" s="3"/>
      <c r="E123" s="3"/>
      <c r="F123" s="3"/>
      <c r="H123" s="107">
        <f>H122-H81</f>
        <v>0</v>
      </c>
      <c r="L123" s="3"/>
    </row>
    <row r="124" spans="1:14" ht="22.5" hidden="1" customHeight="1" x14ac:dyDescent="0.3">
      <c r="B124" s="4"/>
      <c r="C124" s="3"/>
      <c r="D124" s="3"/>
      <c r="E124" s="151"/>
      <c r="F124" s="151"/>
      <c r="H124" s="107" t="e">
        <f>H122+H87</f>
        <v>#REF!</v>
      </c>
      <c r="L124" s="151"/>
    </row>
    <row r="125" spans="1:14" ht="18.75" hidden="1" x14ac:dyDescent="0.3">
      <c r="B125" s="4"/>
      <c r="C125" s="3"/>
      <c r="D125" s="3"/>
      <c r="E125" s="3"/>
      <c r="H125" s="107" t="e">
        <f>H124-H91</f>
        <v>#REF!</v>
      </c>
    </row>
    <row r="126" spans="1:14" ht="18.75" hidden="1" x14ac:dyDescent="0.3">
      <c r="B126" s="4"/>
      <c r="C126" s="3"/>
      <c r="D126" s="3"/>
      <c r="E126" s="3"/>
    </row>
    <row r="127" spans="1:14" ht="18.75" x14ac:dyDescent="0.3">
      <c r="B127" s="153"/>
      <c r="C127" s="3"/>
      <c r="D127" s="3"/>
      <c r="E127" s="3"/>
    </row>
    <row r="128" spans="1:14" ht="18.75" x14ac:dyDescent="0.3">
      <c r="B128" s="4"/>
      <c r="C128" s="3"/>
      <c r="D128" s="3"/>
      <c r="E128" s="3"/>
    </row>
    <row r="129" spans="2:39" s="20" customFormat="1" ht="18.75" x14ac:dyDescent="0.3">
      <c r="B129" s="4"/>
      <c r="C129" s="3"/>
      <c r="D129" s="3"/>
      <c r="E129" s="3"/>
      <c r="F129" s="33"/>
      <c r="G129" s="3"/>
      <c r="H129" s="1"/>
      <c r="I129" s="1"/>
      <c r="J129" s="1"/>
      <c r="K129" s="1"/>
      <c r="L129" s="3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2:39" s="20" customFormat="1" ht="18.75" x14ac:dyDescent="0.3">
      <c r="B130" s="4"/>
      <c r="C130" s="3"/>
      <c r="D130" s="3"/>
      <c r="E130" s="124"/>
      <c r="F130" s="154"/>
      <c r="G130" s="3"/>
      <c r="H130" s="1"/>
      <c r="I130" s="1"/>
      <c r="J130" s="1"/>
      <c r="K130" s="1"/>
      <c r="L130" s="154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2:39" s="20" customFormat="1" ht="18.75" x14ac:dyDescent="0.3">
      <c r="B131" s="4"/>
      <c r="C131" s="3"/>
      <c r="D131" s="155"/>
      <c r="E131" s="3"/>
      <c r="F131" s="33"/>
      <c r="G131" s="3"/>
      <c r="H131" s="1"/>
      <c r="I131" s="1"/>
      <c r="J131" s="1"/>
      <c r="K131" s="1"/>
      <c r="L131" s="3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2:39" s="20" customFormat="1" ht="18.75" x14ac:dyDescent="0.3">
      <c r="B132" s="4"/>
      <c r="C132" s="3"/>
      <c r="D132" s="3"/>
      <c r="E132" s="3"/>
      <c r="F132" s="33"/>
      <c r="G132" s="3"/>
      <c r="H132" s="1"/>
      <c r="I132" s="1"/>
      <c r="J132" s="1"/>
      <c r="K132" s="1"/>
      <c r="L132" s="3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2:39" s="20" customFormat="1" ht="22.5" x14ac:dyDescent="0.3">
      <c r="B133" s="4"/>
      <c r="C133" s="3"/>
      <c r="D133" s="152"/>
      <c r="E133" s="3"/>
      <c r="F133" s="33"/>
      <c r="G133" s="3"/>
      <c r="H133" s="1"/>
      <c r="I133" s="1"/>
      <c r="J133" s="1"/>
      <c r="K133" s="1"/>
      <c r="L133" s="3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2:39" s="20" customFormat="1" ht="18.75" x14ac:dyDescent="0.3">
      <c r="B134" s="4"/>
      <c r="C134" s="3"/>
      <c r="D134" s="3"/>
      <c r="E134" s="3"/>
      <c r="F134" s="154"/>
      <c r="G134" s="3"/>
      <c r="H134" s="1"/>
      <c r="I134" s="1"/>
      <c r="J134" s="1"/>
      <c r="K134" s="1"/>
      <c r="L134" s="154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2:39" s="20" customFormat="1" ht="18.75" x14ac:dyDescent="0.3">
      <c r="B135" s="4"/>
      <c r="C135" s="3"/>
      <c r="D135" s="3"/>
      <c r="E135" s="3"/>
      <c r="F135" s="33"/>
      <c r="G135" s="3"/>
      <c r="H135" s="1"/>
      <c r="I135" s="1"/>
      <c r="J135" s="1"/>
      <c r="K135" s="1"/>
      <c r="L135" s="3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2:39" s="20" customFormat="1" ht="18.75" x14ac:dyDescent="0.3">
      <c r="B136" s="4"/>
      <c r="C136" s="3"/>
      <c r="D136" s="3"/>
      <c r="E136" s="3"/>
      <c r="F136" s="33"/>
      <c r="G136" s="3"/>
      <c r="H136" s="1"/>
      <c r="I136" s="1"/>
      <c r="J136" s="1"/>
      <c r="K136" s="1"/>
      <c r="L136" s="3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2:39" s="20" customFormat="1" ht="18.75" x14ac:dyDescent="0.3">
      <c r="B137" s="29"/>
      <c r="F137" s="33"/>
      <c r="G137" s="3"/>
      <c r="H137" s="1"/>
      <c r="I137" s="1"/>
      <c r="J137" s="1"/>
      <c r="K137" s="1"/>
      <c r="L137" s="3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2:39" s="20" customFormat="1" ht="18.75" x14ac:dyDescent="0.3">
      <c r="B138" s="29"/>
      <c r="F138" s="33"/>
      <c r="G138" s="3"/>
      <c r="H138" s="1"/>
      <c r="I138" s="1"/>
      <c r="J138" s="1"/>
      <c r="K138" s="1"/>
      <c r="L138" s="3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</sheetData>
  <mergeCells count="21">
    <mergeCell ref="B3:B4"/>
    <mergeCell ref="C3:C4"/>
    <mergeCell ref="D3:D4"/>
    <mergeCell ref="E3:E4"/>
    <mergeCell ref="F3:F4"/>
    <mergeCell ref="A1:N1"/>
    <mergeCell ref="B6:N6"/>
    <mergeCell ref="B67:N67"/>
    <mergeCell ref="A94:N94"/>
    <mergeCell ref="N3:N4"/>
    <mergeCell ref="H3:H4"/>
    <mergeCell ref="I3:I4"/>
    <mergeCell ref="J3:J4"/>
    <mergeCell ref="K3:K4"/>
    <mergeCell ref="L3:L4"/>
    <mergeCell ref="M3:M4"/>
    <mergeCell ref="A3:A4"/>
    <mergeCell ref="C18:C20"/>
    <mergeCell ref="A49:A51"/>
    <mergeCell ref="C49:C51"/>
    <mergeCell ref="G3:G4"/>
  </mergeCells>
  <printOptions horizontalCentered="1"/>
  <pageMargins left="0.39370078740157483" right="0" top="0" bottom="0" header="0.23622047244094491" footer="0.11811023622047245"/>
  <pageSetup paperSize="8" scale="76" fitToHeight="6" orientation="landscape" horizontalDpi="300" verticalDpi="300" r:id="rId1"/>
  <headerFooter alignWithMargins="0"/>
  <rowBreaks count="1" manualBreakCount="1">
    <brk id="6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2021-10-04T05:18:27Z</cp:lastPrinted>
  <dcterms:created xsi:type="dcterms:W3CDTF">1996-10-08T23:32:33Z</dcterms:created>
  <dcterms:modified xsi:type="dcterms:W3CDTF">2021-10-04T05:39:08Z</dcterms:modified>
</cp:coreProperties>
</file>